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lculator" sheetId="1" r:id="rId4"/>
    <sheet state="visible" name="Help" sheetId="2" r:id="rId5"/>
  </sheets>
  <definedNames>
    <definedName localSheetId="0" name="prev_prin_balance">Calculator!$F$1048576</definedName>
    <definedName localSheetId="0" name="prev_total_owed">Calculator!$P$1048576</definedName>
    <definedName localSheetId="0" name="prev_heloc_rate">Calculator!$G$1048576</definedName>
    <definedName localSheetId="0" name="solver_lhs1">#REF!</definedName>
    <definedName localSheetId="0" name="prev_heloc_prin_balance">Calculator!$O$1048576</definedName>
    <definedName localSheetId="0" name="prev_date">Calculator!$B$1048576</definedName>
    <definedName localSheetId="0" name="prev_pmt_num">Calculator!$A$1048576</definedName>
    <definedName localSheetId="0" name="free_cash_flow">Calculator!$I$8</definedName>
    <definedName localSheetId="0" name="loan_payment">Calculator!$I$7</definedName>
    <definedName localSheetId="0" name="prev_heloc_int_balance">Calculator!$M$1048576</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N5">
      <text>
        <t xml:space="preserve">Starting Annual Rate:
A Line of Credit will likely be variable rate, but the spreadsheet assumes a fixed rate to keep the simulation simple. You can try changing the rate to see how that affects the results.</t>
      </text>
    </comment>
    <comment authorId="0" ref="H6">
      <text>
        <t xml:space="preserve">Non-PI Expenses:
These are all the monthly expenses EXCEPT the principal and interest portion of the Loan payment and the principal and interest portion of the Line of Credit payment.</t>
      </text>
    </comment>
    <comment authorId="0" ref="N6">
      <text>
        <t xml:space="preserve">Amount to Transfer:
This is the amount of money to transfer from the Line of Credit to the Mortgage when the balance of the Line of Credit gets low.</t>
      </text>
    </comment>
    <comment authorId="0" ref="N7">
      <text>
        <t xml:space="preserve">Paycheck Parking:
"No" - This simulates the person making payments to the line of credit using the Free Cash Flow amount.
"Yes" - This simulates a person depositing their Monthly Income into the line of credit at the beginning of the month, paying Monthly Non-PI Expenses via a credit card, then using the line of credit to pay off the credit card AND the Monthly Loan Payment at the end of the month.</t>
      </text>
    </comment>
    <comment authorId="0" ref="H8">
      <text>
        <t xml:space="preserve">Free Cash Flow: The amount of discretionary money left over after receiving income and paying all expenses.
In this spreadsheet, it is assumed that the entire free cash flow is used to either make extra payments on the mortgage, or to pay off the line of credit.
</t>
      </text>
    </comment>
    <comment authorId="0" ref="N8">
      <text>
        <t xml:space="preserve">Days In Year:
This is used to calculate the daily interest rate (Annual Rate / Days in Year).</t>
      </text>
    </comment>
    <comment authorId="0" ref="H37">
      <text>
        <t xml:space="preserve">Payment:
No Paycheck Parking: The free cash flow is used to pay down the HELOC balance. After the loan is paid off, the free cash flow increases due to no longer needing to make the loan payment.
Note: The free cash flow must be enough to pay the interest on the HELOC.</t>
      </text>
    </comment>
    <comment authorId="0" ref="J37">
      <text>
        <t xml:space="preserve">Amount to Pay (Transfer) to Mortgage:
Formula in Words: When the HELOC balance drops to below the free cash flow, the make another transfer to the mortgage. However, if the mortgage is close to being paid off, transfer only the amount necessary to pay off the mortgage.</t>
      </text>
    </comment>
  </commentList>
</comments>
</file>

<file path=xl/sharedStrings.xml><?xml version="1.0" encoding="utf-8"?>
<sst xmlns="http://schemas.openxmlformats.org/spreadsheetml/2006/main" count="90" uniqueCount="73">
  <si>
    <t>Mortgage Payoff Calculator with Line of Credit</t>
  </si>
  <si>
    <t>BETA VERSION</t>
  </si>
  <si>
    <t>This spreadsheet is still being tested.</t>
  </si>
  <si>
    <t>MORTGAGE Information</t>
  </si>
  <si>
    <t>BUDGET Information</t>
  </si>
  <si>
    <t>LINE OF CREDIT Information</t>
  </si>
  <si>
    <t>Loan Amount</t>
  </si>
  <si>
    <t>Monthly Income</t>
  </si>
  <si>
    <t>Starting Annual Rate</t>
  </si>
  <si>
    <t>Fixed Annual Interest Rate</t>
  </si>
  <si>
    <t>Monthly Non-PI Expenses</t>
  </si>
  <si>
    <t>Amount to Transfer</t>
  </si>
  <si>
    <t>Term (years)</t>
  </si>
  <si>
    <t>Monthly Loan Payment</t>
  </si>
  <si>
    <t>Paycheck Parking?</t>
  </si>
  <si>
    <t>Yes</t>
  </si>
  <si>
    <t>Loan Issue Date</t>
  </si>
  <si>
    <t>Free Cash Flow *</t>
  </si>
  <si>
    <t>Days in Year</t>
  </si>
  <si>
    <t>Monthly Payment</t>
  </si>
  <si>
    <t>* Used to make extra payments or pay off the line of credit</t>
  </si>
  <si>
    <t>Scenario 1: Traditional Amortization</t>
  </si>
  <si>
    <t>Scenario 2: Regular Extra Payments</t>
  </si>
  <si>
    <t>Scenario 3: Using a Line of Credit</t>
  </si>
  <si>
    <t>Plus a Down Payment</t>
  </si>
  <si>
    <t>Total Interest</t>
  </si>
  <si>
    <t>Years to Pay Off</t>
  </si>
  <si>
    <t>Interest Savings</t>
  </si>
  <si>
    <t>MORTGAGE ACCOUNT</t>
  </si>
  <si>
    <t>LINE OF CREDIT ACCOUNT</t>
  </si>
  <si>
    <t>TRADITIONAL (No Extra Payments)</t>
  </si>
  <si>
    <t>TRADITIONAL With Extra Payments</t>
  </si>
  <si>
    <t>Pmt
No.</t>
  </si>
  <si>
    <t>Date</t>
  </si>
  <si>
    <t>Payment</t>
  </si>
  <si>
    <t>Interest</t>
  </si>
  <si>
    <t>Principal Paid</t>
  </si>
  <si>
    <t>Principal
Balance</t>
  </si>
  <si>
    <t>Rate</t>
  </si>
  <si>
    <t>Draw</t>
  </si>
  <si>
    <t>Payment to Mrtg</t>
  </si>
  <si>
    <t>Interest Accrued</t>
  </si>
  <si>
    <t>Interest Paid</t>
  </si>
  <si>
    <t>Interest
Balance</t>
  </si>
  <si>
    <t>LOC Prin. Paid</t>
  </si>
  <si>
    <t>LOC Balance</t>
  </si>
  <si>
    <t>Total
Owed</t>
  </si>
  <si>
    <t>Principal</t>
  </si>
  <si>
    <t>Balance</t>
  </si>
  <si>
    <t>HELP</t>
  </si>
  <si>
    <t>About This Spreadsheet</t>
  </si>
  <si>
    <t>This spreadsheets simulates the technique of using a Line of Credit to help accelerate the payoff of a mortgage, with optional paycheck parking. It compares 3 scenarios:</t>
  </si>
  <si>
    <t>Scenario 1: Traditional Mortgage Amortization with No Extra Payments</t>
  </si>
  <si>
    <t>This scenario is used as the baseline. It represents a person making only the normal monthly payment each month.</t>
  </si>
  <si>
    <t>Scenario 2: Using Free Cash Flow to Make Extra Payments</t>
  </si>
  <si>
    <t>In this scenario, a person uses their Free Cash Flow (income minus expenses) to make monthly extra principal payments on the mortgage. This scenario does not use a line of credit.</t>
  </si>
  <si>
    <t>Scenario 3: Using a Line of Credit with optional Paycheck Parking</t>
  </si>
  <si>
    <t>In this scenario, a person makes a principal-only payment on the mortgage using the line of credit, then uses their Free Cash Flow to pay off the line of credit balance, then repeats this process until the mortgage is paid off.</t>
  </si>
  <si>
    <t>More Detailed Explanation</t>
  </si>
  <si>
    <t>The following blog article provides examples of different strategies for paying off a mortgage. The line of credit approach is talked about in detail in strategy 10.</t>
  </si>
  <si>
    <t>Paycheck Parking</t>
  </si>
  <si>
    <t>When you select "No", the calculator simulates a person making payments to the line of credit using the Free Cash Flow amount.</t>
  </si>
  <si>
    <t>When you select "Yes", the calculator simulates a person depositing their Monthly Income into the line of credit at the beginning of the month, paying Monthly Non-PI Expenses via a credit card, then using the line of credit to pay off the credit card AND the Monthly Loan Payment at the end of the month.</t>
  </si>
  <si>
    <t>Free Cash Flow</t>
  </si>
  <si>
    <t>In this spreadsheet, the free cash flow represents the amount of money you have left over after paying all your expenses each month. This spreadsheet only makes sense if you have a positive cash flow.</t>
  </si>
  <si>
    <t>Other Notes and Assumptions</t>
  </si>
  <si>
    <t>This spreadsheet is provided only as an educational tool to help analyze and compare scenarios. The spreadsheet may contain errors. To use the spreadsheet correctly, the user must understand the inputs and calculations.</t>
  </si>
  <si>
    <t>Some Assumptions</t>
  </si>
  <si>
    <t>• This spreadsheet does not take into account taxes or fees.</t>
  </si>
  <si>
    <t>• The Mortgage is treated as a traditional monthly fixed-rate loan.</t>
  </si>
  <si>
    <t>• A line of credit is variable rate, but this spreadsheet assumes a  fixed rate.</t>
  </si>
  <si>
    <t>• Payments are first applied to interest. Anything left over is applied to the principal.</t>
  </si>
  <si>
    <t>• Interest calculations are rounded to the nearest 0.01.</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</si>
</sst>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 #,##0_);_(* \(#,##0\);_(* &quot;-&quot;??_);_(@_)"/>
    <numFmt numFmtId="165" formatCode="_(* #,##0.00_);_(* \(#,##0.00\);_(* &quot;-&quot;??_);_(@_)"/>
    <numFmt numFmtId="166" formatCode="0.000%"/>
    <numFmt numFmtId="167" formatCode="#\ #/12"/>
  </numFmts>
  <fonts count="31">
    <font>
      <sz val="10.0"/>
      <color rgb="FF000000"/>
      <name val="Arial"/>
    </font>
    <font>
      <b/>
      <sz val="18.0"/>
      <color theme="4"/>
      <name val="Arial"/>
    </font>
    <font>
      <sz val="18.0"/>
      <color theme="1"/>
      <name val="Arial"/>
    </font>
    <font>
      <sz val="10.0"/>
      <color theme="1"/>
      <name val="Arial"/>
    </font>
    <font>
      <b/>
      <sz val="11.0"/>
      <color rgb="FFFF0000"/>
      <name val="Arial"/>
    </font>
    <font>
      <sz val="10.0"/>
      <color rgb="FF7F7F7F"/>
      <name val="Arial"/>
    </font>
    <font>
      <sz val="11.0"/>
      <color rgb="FFFF0000"/>
      <name val="Arial"/>
    </font>
    <font>
      <u/>
      <sz val="8.0"/>
      <color rgb="FF0000FF"/>
      <name val="Tahoma"/>
    </font>
    <font>
      <sz val="8.0"/>
      <color theme="1"/>
      <name val="Arial"/>
    </font>
    <font>
      <b/>
      <sz val="11.0"/>
      <color theme="1"/>
      <name val="Arial"/>
    </font>
    <font>
      <b/>
      <sz val="10.0"/>
      <color theme="1"/>
      <name val="Arial"/>
    </font>
    <font>
      <sz val="11.0"/>
      <color theme="1"/>
      <name val="Tahoma"/>
    </font>
    <font>
      <sz val="11.0"/>
      <color theme="1"/>
      <name val="Arial"/>
    </font>
    <font>
      <i/>
      <sz val="8.0"/>
      <color theme="1"/>
      <name val="Arial"/>
    </font>
    <font>
      <sz val="9.0"/>
      <color theme="1"/>
      <name val="Arial"/>
    </font>
    <font>
      <b/>
      <sz val="12.0"/>
      <color rgb="FF2C3A65"/>
      <name val="Arial"/>
    </font>
    <font>
      <b/>
      <sz val="12.0"/>
      <color rgb="FF1D2743"/>
      <name val="Arial"/>
    </font>
    <font>
      <sz val="12.0"/>
      <color theme="1"/>
      <name val="Arial"/>
    </font>
    <font>
      <b/>
      <sz val="12.0"/>
      <color rgb="FF1C7F1C"/>
      <name val="Arial"/>
    </font>
    <font>
      <sz val="11.0"/>
      <color rgb="FF135513"/>
      <name val="Arial"/>
    </font>
    <font>
      <i/>
      <sz val="10.0"/>
      <color theme="1"/>
      <name val="Arial"/>
    </font>
    <font>
      <sz val="18.0"/>
      <color rgb="FF2C3A65"/>
      <name val="Arial"/>
    </font>
    <font>
      <sz val="8.0"/>
      <color rgb="FF7F7F7F"/>
      <name val="Arial"/>
    </font>
    <font>
      <b/>
      <sz val="11.0"/>
      <color rgb="FF2C3A65"/>
      <name val="Arial"/>
    </font>
    <font>
      <sz val="11.0"/>
      <color rgb="FF000000"/>
      <name val="Arial"/>
    </font>
    <font>
      <b/>
      <sz val="12.0"/>
      <color theme="1"/>
      <name val="Arial"/>
    </font>
    <font>
      <b/>
      <sz val="11.0"/>
      <color rgb="FF000000"/>
      <name val="Arial"/>
    </font>
    <font>
      <sz val="10.0"/>
      <color rgb="FF0000FF"/>
      <name val="Arial"/>
    </font>
    <font>
      <b/>
      <sz val="12.0"/>
      <color rgb="FFFFFFFF"/>
      <name val="Calibri"/>
    </font>
    <font>
      <sz val="10.0"/>
      <color rgb="FF595959"/>
      <name val="Arial"/>
    </font>
    <font>
      <u/>
      <sz val="11.0"/>
      <color rgb="FF0000FF"/>
      <name val="Tahoma"/>
    </font>
  </fonts>
  <fills count="13">
    <fill>
      <patternFill patternType="none"/>
    </fill>
    <fill>
      <patternFill patternType="lightGray"/>
    </fill>
    <fill>
      <patternFill patternType="solid">
        <fgColor rgb="FFA7B3D8"/>
        <bgColor rgb="FFA7B3D8"/>
      </patternFill>
    </fill>
    <fill>
      <patternFill patternType="solid">
        <fgColor rgb="FFE5B8B8"/>
        <bgColor rgb="FFE5B8B8"/>
      </patternFill>
    </fill>
    <fill>
      <patternFill patternType="solid">
        <fgColor rgb="FF9CE89C"/>
        <bgColor rgb="FF9CE89C"/>
      </patternFill>
    </fill>
    <fill>
      <patternFill patternType="solid">
        <fgColor rgb="FFD3D9EB"/>
        <bgColor rgb="FFD3D9EB"/>
      </patternFill>
    </fill>
    <fill>
      <patternFill patternType="solid">
        <fgColor rgb="FFF2DBDB"/>
        <bgColor rgb="FFF2DBDB"/>
      </patternFill>
    </fill>
    <fill>
      <patternFill patternType="solid">
        <fgColor rgb="FFCDF3CD"/>
        <bgColor rgb="FFCDF3CD"/>
      </patternFill>
    </fill>
    <fill>
      <patternFill patternType="solid">
        <fgColor rgb="FFD8D8D8"/>
        <bgColor rgb="FFD8D8D8"/>
      </patternFill>
    </fill>
    <fill>
      <patternFill patternType="solid">
        <fgColor rgb="FF6ADD6A"/>
        <bgColor rgb="FF6ADD6A"/>
      </patternFill>
    </fill>
    <fill>
      <patternFill patternType="solid">
        <fgColor rgb="FFE4E8F3"/>
        <bgColor rgb="FFE4E8F3"/>
      </patternFill>
    </fill>
    <fill>
      <patternFill patternType="solid">
        <fgColor rgb="FFF2F2F2"/>
        <bgColor rgb="FFF2F2F2"/>
      </patternFill>
    </fill>
    <fill>
      <patternFill patternType="solid">
        <fgColor theme="0"/>
        <bgColor theme="0"/>
      </patternFill>
    </fill>
  </fills>
  <borders count="10">
    <border/>
    <border>
      <left/>
      <right/>
      <top/>
      <bottom style="thin">
        <color theme="4"/>
      </bottom>
    </border>
    <border>
      <left/>
      <right/>
      <top/>
      <bottom style="thin">
        <color theme="5"/>
      </bottom>
    </border>
    <border>
      <left/>
      <right/>
      <top/>
      <bottom style="thin">
        <color theme="6"/>
      </bottom>
    </border>
    <border>
      <left/>
      <right/>
      <top/>
      <bottom/>
    </border>
    <border>
      <left style="thin">
        <color rgb="FFB2B2B2"/>
      </left>
      <right style="thin">
        <color rgb="FFB2B2B2"/>
      </right>
      <top style="thin">
        <color rgb="FFB2B2B2"/>
      </top>
      <bottom style="thin">
        <color rgb="FFB2B2B2"/>
      </bottom>
    </border>
    <border>
      <left style="thin">
        <color rgb="FFB2B2B2"/>
      </left>
      <right style="thin">
        <color rgb="FFB2B2B2"/>
      </right>
      <bottom style="thin">
        <color rgb="FFB2B2B2"/>
      </bottom>
    </border>
    <border>
      <left/>
      <right/>
      <top/>
      <bottom style="thin">
        <color rgb="FF1C7F1C"/>
      </bottom>
    </border>
    <border>
      <left style="thin">
        <color rgb="FFBFBFBF"/>
      </left>
      <right style="thin">
        <color rgb="FFBFBFBF"/>
      </right>
      <bottom style="thin">
        <color rgb="FFBFBFBF"/>
      </bottom>
    </border>
    <border>
      <left style="thin">
        <color rgb="FFBFBFBF"/>
      </left>
      <right style="thin">
        <color rgb="FFBFBFBF"/>
      </right>
      <top style="thin">
        <color rgb="FFBFBFBF"/>
      </top>
      <bottom style="thin">
        <color rgb="FFBFBFBF"/>
      </bottom>
    </border>
  </borders>
  <cellStyleXfs count="1">
    <xf borderId="0" fillId="0" fontId="0" numFmtId="0" applyAlignment="1" applyFont="1"/>
  </cellStyleXfs>
  <cellXfs count="98">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Font="1"/>
    <xf borderId="0" fillId="0" fontId="3" numFmtId="0" xfId="0" applyFont="1"/>
    <xf borderId="0" fillId="0" fontId="4" numFmtId="0" xfId="0" applyAlignment="1" applyFont="1">
      <alignment horizontal="left"/>
    </xf>
    <xf borderId="0" fillId="0" fontId="5" numFmtId="0" xfId="0" applyAlignment="1" applyFont="1">
      <alignment horizontal="left"/>
    </xf>
    <xf borderId="0" fillId="0" fontId="5" numFmtId="0" xfId="0" applyFont="1"/>
    <xf borderId="0" fillId="0" fontId="6" numFmtId="0" xfId="0" applyAlignment="1" applyFont="1">
      <alignment horizontal="left" vertical="center"/>
    </xf>
    <xf borderId="0" fillId="0" fontId="7" numFmtId="0" xfId="0" applyAlignment="1" applyFont="1">
      <alignment horizontal="left"/>
    </xf>
    <xf borderId="0" fillId="0" fontId="8" numFmtId="0" xfId="0" applyAlignment="1" applyFont="1">
      <alignment horizontal="right"/>
    </xf>
    <xf borderId="1" fillId="2" fontId="9" numFmtId="0" xfId="0" applyAlignment="1" applyBorder="1" applyFill="1" applyFont="1">
      <alignment horizontal="left" vertical="center"/>
    </xf>
    <xf borderId="1" fillId="2" fontId="10" numFmtId="0" xfId="0" applyAlignment="1" applyBorder="1" applyFont="1">
      <alignment horizontal="left" vertical="center"/>
    </xf>
    <xf borderId="2" fillId="3" fontId="9" numFmtId="0" xfId="0" applyAlignment="1" applyBorder="1" applyFill="1" applyFont="1">
      <alignment horizontal="left" vertical="center"/>
    </xf>
    <xf borderId="3" fillId="4" fontId="9" numFmtId="0" xfId="0" applyAlignment="1" applyBorder="1" applyFill="1" applyFont="1">
      <alignment horizontal="left" vertical="center"/>
    </xf>
    <xf borderId="0" fillId="0" fontId="11" numFmtId="0" xfId="0" applyAlignment="1" applyFont="1">
      <alignment horizontal="left" vertical="center"/>
    </xf>
    <xf borderId="4" fillId="5" fontId="12" numFmtId="0" xfId="0" applyAlignment="1" applyBorder="1" applyFill="1" applyFont="1">
      <alignment shrinkToFit="1" vertical="center" wrapText="0"/>
    </xf>
    <xf borderId="4" fillId="5" fontId="12" numFmtId="0" xfId="0" applyAlignment="1" applyBorder="1" applyFont="1">
      <alignment horizontal="right" vertical="center"/>
    </xf>
    <xf borderId="5" fillId="0" fontId="12" numFmtId="164" xfId="0" applyAlignment="1" applyBorder="1" applyFont="1" applyNumberFormat="1">
      <alignment shrinkToFit="1" vertical="center" wrapText="0"/>
    </xf>
    <xf borderId="4" fillId="6" fontId="3" numFmtId="0" xfId="0" applyBorder="1" applyFill="1" applyFont="1"/>
    <xf borderId="4" fillId="6" fontId="12" numFmtId="0" xfId="0" applyAlignment="1" applyBorder="1" applyFont="1">
      <alignment horizontal="right" vertical="center"/>
    </xf>
    <xf borderId="6" fillId="0" fontId="12" numFmtId="165" xfId="0" applyAlignment="1" applyBorder="1" applyFont="1" applyNumberFormat="1">
      <alignment vertical="center"/>
    </xf>
    <xf borderId="4" fillId="7" fontId="12" numFmtId="0" xfId="0" applyAlignment="1" applyBorder="1" applyFill="1" applyFont="1">
      <alignment shrinkToFit="1" vertical="center" wrapText="0"/>
    </xf>
    <xf borderId="4" fillId="7" fontId="12" numFmtId="0" xfId="0" applyAlignment="1" applyBorder="1" applyFont="1">
      <alignment horizontal="right" vertical="center"/>
    </xf>
    <xf borderId="5" fillId="0" fontId="12" numFmtId="166" xfId="0" applyAlignment="1" applyBorder="1" applyFont="1" applyNumberFormat="1">
      <alignment vertical="center"/>
    </xf>
    <xf borderId="5" fillId="0" fontId="12" numFmtId="165" xfId="0" applyAlignment="1" applyBorder="1" applyFont="1" applyNumberFormat="1">
      <alignment vertical="center"/>
    </xf>
    <xf borderId="5" fillId="0" fontId="12" numFmtId="0" xfId="0" applyAlignment="1" applyBorder="1" applyFont="1">
      <alignment vertical="center"/>
    </xf>
    <xf borderId="4" fillId="6" fontId="12" numFmtId="165" xfId="0" applyAlignment="1" applyBorder="1" applyFont="1" applyNumberFormat="1">
      <alignment vertical="center"/>
    </xf>
    <xf borderId="4" fillId="7" fontId="3" numFmtId="0" xfId="0" applyBorder="1" applyFont="1"/>
    <xf borderId="5" fillId="0" fontId="12" numFmtId="164" xfId="0" applyAlignment="1" applyBorder="1" applyFont="1" applyNumberFormat="1">
      <alignment horizontal="center" shrinkToFit="1" vertical="center" wrapText="0"/>
    </xf>
    <xf borderId="5" fillId="0" fontId="12" numFmtId="14" xfId="0" applyAlignment="1" applyBorder="1" applyFont="1" applyNumberFormat="1">
      <alignment horizontal="right" vertical="center"/>
    </xf>
    <xf borderId="4" fillId="6" fontId="10" numFmtId="0" xfId="0" applyBorder="1" applyFont="1"/>
    <xf borderId="4" fillId="6" fontId="9" numFmtId="0" xfId="0" applyAlignment="1" applyBorder="1" applyFont="1">
      <alignment horizontal="right" vertical="center"/>
    </xf>
    <xf borderId="4" fillId="6" fontId="9" numFmtId="40" xfId="0" applyAlignment="1" applyBorder="1" applyFont="1" applyNumberFormat="1">
      <alignment vertical="center"/>
    </xf>
    <xf borderId="4" fillId="5" fontId="3" numFmtId="0" xfId="0" applyAlignment="1" applyBorder="1" applyFont="1">
      <alignment vertical="center"/>
    </xf>
    <xf borderId="4" fillId="5" fontId="12" numFmtId="40" xfId="0" applyAlignment="1" applyBorder="1" applyFont="1" applyNumberFormat="1">
      <alignment vertical="center"/>
    </xf>
    <xf borderId="4" fillId="6" fontId="13" numFmtId="0" xfId="0" applyBorder="1" applyFont="1"/>
    <xf borderId="4" fillId="7" fontId="3" numFmtId="0" xfId="0" applyAlignment="1" applyBorder="1" applyFont="1">
      <alignment vertical="center"/>
    </xf>
    <xf borderId="4" fillId="8" fontId="9" numFmtId="0" xfId="0" applyAlignment="1" applyBorder="1" applyFill="1" applyFont="1">
      <alignment horizontal="left" vertical="center"/>
    </xf>
    <xf borderId="4" fillId="8" fontId="10" numFmtId="0" xfId="0" applyAlignment="1" applyBorder="1" applyFont="1">
      <alignment vertical="center"/>
    </xf>
    <xf borderId="4" fillId="8" fontId="3" numFmtId="0" xfId="0" applyAlignment="1" applyBorder="1" applyFont="1">
      <alignment vertical="center"/>
    </xf>
    <xf borderId="0" fillId="0" fontId="3" numFmtId="0" xfId="0" applyAlignment="1" applyFont="1">
      <alignment vertical="center"/>
    </xf>
    <xf borderId="4" fillId="8" fontId="12" numFmtId="40" xfId="0" applyAlignment="1" applyBorder="1" applyFont="1" applyNumberFormat="1">
      <alignment vertical="center"/>
    </xf>
    <xf borderId="4" fillId="8" fontId="12" numFmtId="0" xfId="0" applyAlignment="1" applyBorder="1" applyFont="1">
      <alignment horizontal="right" vertical="center"/>
    </xf>
    <xf borderId="4" fillId="8" fontId="12" numFmtId="38" xfId="0" applyAlignment="1" applyBorder="1" applyFont="1" applyNumberFormat="1">
      <alignment vertical="center"/>
    </xf>
    <xf borderId="4" fillId="8" fontId="12" numFmtId="167" xfId="0" applyAlignment="1" applyBorder="1" applyFont="1" applyNumberFormat="1">
      <alignment horizontal="right" vertical="center"/>
    </xf>
    <xf borderId="4" fillId="8" fontId="9" numFmtId="0" xfId="0" applyAlignment="1" applyBorder="1" applyFont="1">
      <alignment horizontal="right" vertical="center"/>
    </xf>
    <xf borderId="4" fillId="8" fontId="9" numFmtId="38" xfId="0" applyAlignment="1" applyBorder="1" applyFont="1" applyNumberFormat="1">
      <alignment vertical="center"/>
    </xf>
    <xf borderId="0" fillId="0" fontId="14" numFmtId="4" xfId="0" applyAlignment="1" applyFont="1" applyNumberFormat="1">
      <alignment horizontal="right" vertical="center"/>
    </xf>
    <xf borderId="0" fillId="0" fontId="15" numFmtId="0" xfId="0" applyFont="1"/>
    <xf borderId="0" fillId="0" fontId="16" numFmtId="0" xfId="0" applyFont="1"/>
    <xf borderId="0" fillId="0" fontId="17" numFmtId="0" xfId="0" applyFont="1"/>
    <xf borderId="0" fillId="0" fontId="18" numFmtId="0" xfId="0" applyFont="1"/>
    <xf borderId="1" fillId="2" fontId="12" numFmtId="0" xfId="0" applyAlignment="1" applyBorder="1" applyFont="1">
      <alignment horizontal="center" shrinkToFit="0" vertical="center" wrapText="1"/>
    </xf>
    <xf borderId="1" fillId="2" fontId="12" numFmtId="0" xfId="0" applyAlignment="1" applyBorder="1" applyFont="1">
      <alignment horizontal="right" shrinkToFit="0" vertical="center" wrapText="1"/>
    </xf>
    <xf borderId="7" fillId="9" fontId="19" numFmtId="4" xfId="0" applyAlignment="1" applyBorder="1" applyFill="1" applyFont="1" applyNumberFormat="1">
      <alignment horizontal="center" shrinkToFit="0" vertical="center" wrapText="1"/>
    </xf>
    <xf borderId="1" fillId="2" fontId="9" numFmtId="0" xfId="0" applyAlignment="1" applyBorder="1" applyFont="1">
      <alignment horizontal="center" shrinkToFit="0" vertical="center" wrapText="1"/>
    </xf>
    <xf borderId="4" fillId="10" fontId="14" numFmtId="0" xfId="0" applyAlignment="1" applyBorder="1" applyFill="1" applyFont="1">
      <alignment horizontal="right" vertical="center"/>
    </xf>
    <xf borderId="4" fillId="10" fontId="14" numFmtId="14" xfId="0" applyAlignment="1" applyBorder="1" applyFont="1" applyNumberFormat="1">
      <alignment horizontal="right" vertical="center"/>
    </xf>
    <xf borderId="4" fillId="10" fontId="14" numFmtId="4" xfId="0" applyAlignment="1" applyBorder="1" applyFont="1" applyNumberFormat="1">
      <alignment horizontal="right" vertical="center"/>
    </xf>
    <xf borderId="4" fillId="10" fontId="14" numFmtId="2" xfId="0" applyAlignment="1" applyBorder="1" applyFont="1" applyNumberFormat="1">
      <alignment horizontal="right" vertical="center"/>
    </xf>
    <xf borderId="4" fillId="10" fontId="14" numFmtId="4" xfId="0" applyAlignment="1" applyBorder="1" applyFont="1" applyNumberFormat="1">
      <alignment vertical="center"/>
    </xf>
    <xf borderId="4" fillId="7" fontId="14" numFmtId="166" xfId="0" applyAlignment="1" applyBorder="1" applyFont="1" applyNumberFormat="1">
      <alignment horizontal="right" vertical="center"/>
    </xf>
    <xf borderId="4" fillId="7" fontId="14" numFmtId="4" xfId="0" applyAlignment="1" applyBorder="1" applyFont="1" applyNumberFormat="1">
      <alignment horizontal="right" vertical="center"/>
    </xf>
    <xf borderId="4" fillId="7" fontId="14" numFmtId="2" xfId="0" applyAlignment="1" applyBorder="1" applyFont="1" applyNumberFormat="1">
      <alignment horizontal="right" vertical="center"/>
    </xf>
    <xf borderId="8" fillId="0" fontId="14" numFmtId="2" xfId="0" applyAlignment="1" applyBorder="1" applyFont="1" applyNumberFormat="1">
      <alignment horizontal="right" vertical="center"/>
    </xf>
    <xf borderId="0" fillId="0" fontId="3" numFmtId="4" xfId="0" applyAlignment="1" applyFont="1" applyNumberFormat="1">
      <alignment vertical="center"/>
    </xf>
    <xf borderId="4" fillId="10" fontId="14" numFmtId="0" xfId="0" applyAlignment="1" applyBorder="1" applyFont="1">
      <alignment horizontal="center" vertical="center"/>
    </xf>
    <xf borderId="0" fillId="0" fontId="14" numFmtId="0" xfId="0" applyAlignment="1" applyFont="1">
      <alignment horizontal="center" vertical="center"/>
    </xf>
    <xf borderId="0" fillId="0" fontId="14" numFmtId="14" xfId="0" applyAlignment="1" applyFont="1" applyNumberFormat="1">
      <alignment horizontal="right" vertical="center"/>
    </xf>
    <xf borderId="9" fillId="0" fontId="14" numFmtId="166" xfId="0" applyAlignment="1" applyBorder="1" applyFont="1" applyNumberFormat="1">
      <alignment horizontal="right" vertical="center"/>
    </xf>
    <xf borderId="4" fillId="8" fontId="14" numFmtId="0" xfId="0" applyAlignment="1" applyBorder="1" applyFont="1">
      <alignment horizontal="center" vertical="center"/>
    </xf>
    <xf borderId="4" fillId="8" fontId="20" numFmtId="14" xfId="0" applyAlignment="1" applyBorder="1" applyFont="1" applyNumberFormat="1">
      <alignment vertical="center"/>
    </xf>
    <xf borderId="4" fillId="8" fontId="20" numFmtId="0" xfId="0" applyAlignment="1" applyBorder="1" applyFont="1">
      <alignment vertical="center"/>
    </xf>
    <xf borderId="4" fillId="11" fontId="21" numFmtId="0" xfId="0" applyAlignment="1" applyBorder="1" applyFill="1" applyFont="1">
      <alignment vertical="center"/>
    </xf>
    <xf borderId="4" fillId="11" fontId="2" numFmtId="0" xfId="0" applyAlignment="1" applyBorder="1" applyFont="1">
      <alignment vertical="center"/>
    </xf>
    <xf borderId="4" fillId="11" fontId="3" numFmtId="0" xfId="0" applyAlignment="1" applyBorder="1" applyFont="1">
      <alignment horizontal="right" vertical="center"/>
    </xf>
    <xf borderId="0" fillId="0" fontId="3" numFmtId="0" xfId="0" applyAlignment="1" applyFont="1">
      <alignment horizontal="left"/>
    </xf>
    <xf borderId="0" fillId="0" fontId="22" numFmtId="0" xfId="0" applyAlignment="1" applyFont="1">
      <alignment horizontal="right"/>
    </xf>
    <xf borderId="0" fillId="0" fontId="3" numFmtId="0" xfId="0" applyAlignment="1" applyFont="1">
      <alignment vertical="top"/>
    </xf>
    <xf borderId="0" fillId="0" fontId="23" numFmtId="0" xfId="0" applyAlignment="1" applyFont="1">
      <alignment horizontal="left"/>
    </xf>
    <xf borderId="0" fillId="0" fontId="24" numFmtId="0" xfId="0" applyAlignment="1" applyFont="1">
      <alignment horizontal="left" readingOrder="1" shrinkToFit="0" vertical="top" wrapText="1"/>
    </xf>
    <xf borderId="0" fillId="0" fontId="25" numFmtId="0" xfId="0" applyFont="1"/>
    <xf borderId="0" fillId="0" fontId="26" numFmtId="0" xfId="0" applyAlignment="1" applyFont="1">
      <alignment horizontal="left" readingOrder="1" shrinkToFit="0" vertical="top" wrapText="1"/>
    </xf>
    <xf borderId="0" fillId="0" fontId="12" numFmtId="0" xfId="0" applyAlignment="1" applyFont="1">
      <alignment horizontal="left" readingOrder="1" shrinkToFit="0" vertical="top" wrapText="1"/>
    </xf>
    <xf borderId="0" fillId="12" fontId="3" numFmtId="0" xfId="0" applyFill="1" applyFont="1"/>
    <xf borderId="0" fillId="12" fontId="12" numFmtId="0" xfId="0" applyAlignment="1" applyFont="1">
      <alignment shrinkToFit="0" vertical="top" wrapText="1"/>
    </xf>
    <xf borderId="0" fillId="12" fontId="27" numFmtId="0" xfId="0" applyFont="1"/>
    <xf borderId="4" fillId="12" fontId="3" numFmtId="0" xfId="0" applyAlignment="1" applyBorder="1" applyFont="1">
      <alignment horizontal="right" vertical="top"/>
    </xf>
    <xf borderId="4" fillId="12" fontId="28" numFmtId="0" xfId="0" applyBorder="1" applyFont="1"/>
    <xf borderId="4" fillId="12" fontId="3" numFmtId="0" xfId="0" applyBorder="1" applyFont="1"/>
    <xf borderId="4" fillId="12" fontId="29" numFmtId="0" xfId="0" applyAlignment="1" applyBorder="1" applyFont="1">
      <alignment horizontal="center" vertical="center"/>
    </xf>
    <xf borderId="0" fillId="12" fontId="11" numFmtId="0" xfId="0" applyAlignment="1" applyFont="1">
      <alignment horizontal="left" vertical="center"/>
    </xf>
    <xf borderId="0" fillId="12" fontId="3" numFmtId="0" xfId="0" applyAlignment="1" applyFont="1">
      <alignment vertical="center"/>
    </xf>
    <xf borderId="0" fillId="12" fontId="30" numFmtId="0" xfId="0" applyAlignment="1" applyFont="1">
      <alignment horizontal="left" vertical="center"/>
    </xf>
    <xf borderId="0" fillId="12" fontId="10" numFmtId="0" xfId="0" applyAlignment="1" applyFont="1">
      <alignment vertical="center"/>
    </xf>
    <xf borderId="0" fillId="12" fontId="10" numFmtId="0" xfId="0" applyFont="1"/>
    <xf borderId="0" fillId="12" fontId="3" numFmtId="165" xfId="0" applyFont="1" applyNumberFormat="1"/>
    <xf borderId="0" fillId="0" fontId="10" numFmtId="0" xfId="0" applyFont="1"/>
  </cellXfs>
  <cellStyles count="1">
    <cellStyle xfId="0" name="Normal" builtinId="0"/>
  </cellStyles>
  <dxfs count="1">
    <dxf>
      <font>
        <b/>
        <color theme="0"/>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i="0" sz="1400">
                <a:solidFill>
                  <a:srgbClr val="757575"/>
                </a:solidFill>
                <a:latin typeface="+mn-lt"/>
              </a:defRPr>
            </a:pPr>
            <a:r>
              <a:rPr b="0" i="0" sz="1400">
                <a:solidFill>
                  <a:srgbClr val="757575"/>
                </a:solidFill>
                <a:latin typeface="+mn-lt"/>
              </a:rPr>
              <a:t>Line of Credit Balance</a:t>
            </a:r>
          </a:p>
        </c:rich>
      </c:tx>
      <c:overlay val="0"/>
    </c:title>
    <c:plotArea>
      <c:layout>
        <c:manualLayout>
          <c:xMode val="edge"/>
          <c:yMode val="edge"/>
          <c:x val="0.1427518119868044"/>
          <c:y val="0.11970181043663472"/>
          <c:w val="0.8172489103999615"/>
          <c:h val="0.6690196078431372"/>
        </c:manualLayout>
      </c:layout>
      <c:lineChart>
        <c:varyColors val="0"/>
        <c:ser>
          <c:idx val="0"/>
          <c:order val="0"/>
          <c:tx>
            <c:v>LOC Balance</c:v>
          </c:tx>
          <c:spPr>
            <a:ln cmpd="sng" w="19050">
              <a:solidFill>
                <a:schemeClr val="accent3"/>
              </a:solidFill>
            </a:ln>
          </c:spPr>
          <c:marker>
            <c:symbol val="circle"/>
            <c:size val="5"/>
            <c:spPr>
              <a:solidFill>
                <a:schemeClr val="accent3"/>
              </a:solidFill>
              <a:ln cmpd="sng">
                <a:solidFill>
                  <a:schemeClr val="accent3"/>
                </a:solidFill>
              </a:ln>
            </c:spPr>
          </c:marker>
          <c:cat>
            <c:strRef>
              <c:f>Calculator!$B$38:$B$1080</c:f>
            </c:strRef>
          </c:cat>
          <c:val>
            <c:numRef>
              <c:f>Calculator!$O$38:$O$1080</c:f>
              <c:numCache/>
            </c:numRef>
          </c:val>
          <c:smooth val="0"/>
        </c:ser>
        <c:axId val="275803895"/>
        <c:axId val="1894802149"/>
      </c:lineChart>
      <c:catAx>
        <c:axId val="27580389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i="0" sz="900">
                <a:solidFill>
                  <a:srgbClr val="000000"/>
                </a:solidFill>
                <a:latin typeface="+mn-lt"/>
              </a:defRPr>
            </a:pPr>
          </a:p>
        </c:txPr>
        <c:crossAx val="1894802149"/>
      </c:catAx>
      <c:valAx>
        <c:axId val="1894802149"/>
        <c:scaling>
          <c:orientation val="minMax"/>
          <c:max val="20000.0"/>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0" sourceLinked="0"/>
        <c:majorTickMark val="none"/>
        <c:minorTickMark val="none"/>
        <c:tickLblPos val="nextTo"/>
        <c:spPr>
          <a:ln/>
        </c:spPr>
        <c:txPr>
          <a:bodyPr/>
          <a:lstStyle/>
          <a:p>
            <a:pPr lvl="0">
              <a:defRPr b="0" i="0" sz="1000">
                <a:solidFill>
                  <a:srgbClr val="000000"/>
                </a:solidFill>
                <a:latin typeface="+mn-lt"/>
              </a:defRPr>
            </a:pPr>
          </a:p>
        </c:txPr>
        <c:crossAx val="275803895"/>
      </c:valAx>
    </c:plotArea>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485775</xdr:colOff>
      <xdr:row>16</xdr:row>
      <xdr:rowOff>0</xdr:rowOff>
    </xdr:from>
    <xdr:ext cx="4991100" cy="2914650"/>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5.57"/>
    <col customWidth="1" min="2" max="2" width="9.86"/>
    <col customWidth="1" min="3" max="3" width="12.29"/>
    <col customWidth="1" min="4" max="4" width="12.14"/>
    <col customWidth="1" min="5" max="5" width="9.71"/>
    <col customWidth="1" min="6" max="6" width="11.86"/>
    <col customWidth="1" min="7" max="7" width="8.43"/>
    <col customWidth="1" min="8" max="8" width="9.71"/>
    <col customWidth="1" min="9" max="9" width="11.57"/>
    <col customWidth="1" min="10" max="10" width="9.86"/>
    <col customWidth="1" min="11" max="12" width="9.0"/>
    <col customWidth="1" min="13" max="13" width="11.71"/>
    <col customWidth="1" min="14" max="16" width="11.14"/>
    <col customWidth="1" min="17" max="17" width="8.71"/>
    <col customWidth="1" min="18" max="18" width="7.0"/>
    <col customWidth="1" min="19" max="22" width="9.86"/>
    <col customWidth="1" min="23" max="23" width="12.14"/>
    <col customWidth="1" min="24" max="24" width="9.14"/>
    <col customWidth="1" min="25" max="25" width="7.0"/>
    <col customWidth="1" min="26" max="29" width="9.86"/>
    <col customWidth="1" min="30" max="30" width="12.14"/>
  </cols>
  <sheetData>
    <row r="1" ht="30.0" customHeight="1">
      <c r="A1" s="1" t="s">
        <v>0</v>
      </c>
      <c r="B1" s="2"/>
      <c r="C1" s="2"/>
      <c r="D1" s="2"/>
      <c r="E1" s="2"/>
      <c r="F1" s="2"/>
      <c r="G1" s="2"/>
      <c r="H1" s="2"/>
      <c r="I1" s="3"/>
      <c r="J1" s="3"/>
      <c r="K1" s="4" t="s">
        <v>1</v>
      </c>
      <c r="L1" s="2"/>
      <c r="M1" s="2"/>
      <c r="N1" s="2"/>
      <c r="O1" s="3"/>
      <c r="P1" s="3"/>
      <c r="Q1" s="3"/>
      <c r="R1" s="3"/>
      <c r="S1" s="3"/>
      <c r="T1" s="3"/>
      <c r="U1" s="3"/>
      <c r="V1" s="3"/>
      <c r="W1" s="3"/>
      <c r="X1" s="3"/>
      <c r="Y1" s="3"/>
      <c r="Z1" s="3"/>
      <c r="AA1" s="3"/>
      <c r="AB1" s="3"/>
      <c r="AC1" s="3"/>
      <c r="AD1" s="3"/>
    </row>
    <row r="2" ht="12.75" customHeight="1">
      <c r="A2" s="5"/>
      <c r="B2" s="6"/>
      <c r="C2" s="6"/>
      <c r="D2" s="6"/>
      <c r="E2" s="6"/>
      <c r="F2" s="6"/>
      <c r="G2" s="6"/>
      <c r="H2" s="6"/>
      <c r="I2" s="3"/>
      <c r="J2" s="3"/>
      <c r="K2" s="7" t="s">
        <v>2</v>
      </c>
      <c r="L2" s="6"/>
      <c r="M2" s="6"/>
      <c r="N2" s="3"/>
      <c r="O2" s="3"/>
      <c r="P2" s="3"/>
      <c r="Q2" s="3"/>
      <c r="R2" s="5"/>
      <c r="S2" s="3"/>
      <c r="T2" s="3"/>
      <c r="U2" s="3"/>
      <c r="V2" s="3"/>
      <c r="W2" s="3"/>
      <c r="X2" s="3"/>
      <c r="Y2" s="3"/>
      <c r="Z2" s="3"/>
      <c r="AA2" s="3"/>
      <c r="AB2" s="3"/>
      <c r="AC2" s="3"/>
      <c r="AD2" s="3"/>
    </row>
    <row r="3" ht="12.75" customHeight="1">
      <c r="A3" s="8"/>
      <c r="B3" s="3"/>
      <c r="C3" s="3"/>
      <c r="D3" s="3"/>
      <c r="E3" s="3"/>
      <c r="F3" s="3"/>
      <c r="G3" s="3"/>
      <c r="H3" s="3"/>
      <c r="I3" s="3"/>
      <c r="J3" s="3"/>
      <c r="K3" s="3"/>
      <c r="L3" s="3"/>
      <c r="M3" s="3"/>
      <c r="N3" s="3"/>
      <c r="O3" s="3"/>
      <c r="P3" s="9"/>
      <c r="Q3" s="3"/>
      <c r="R3" s="3"/>
      <c r="S3" s="3"/>
      <c r="T3" s="3"/>
      <c r="U3" s="3"/>
      <c r="V3" s="3"/>
      <c r="W3" s="3"/>
      <c r="X3" s="3"/>
      <c r="Y3" s="3"/>
      <c r="Z3" s="3"/>
      <c r="AA3" s="3"/>
      <c r="AB3" s="3"/>
      <c r="AC3" s="3"/>
      <c r="AD3" s="3"/>
    </row>
    <row r="4" ht="18.0" customHeight="1">
      <c r="A4" s="10" t="s">
        <v>3</v>
      </c>
      <c r="B4" s="11"/>
      <c r="C4" s="11"/>
      <c r="D4" s="11"/>
      <c r="E4" s="3"/>
      <c r="F4" s="12" t="s">
        <v>4</v>
      </c>
      <c r="G4" s="12"/>
      <c r="H4" s="12"/>
      <c r="I4" s="12"/>
      <c r="J4" s="3"/>
      <c r="K4" s="13" t="s">
        <v>5</v>
      </c>
      <c r="L4" s="13"/>
      <c r="M4" s="13"/>
      <c r="N4" s="13"/>
      <c r="O4" s="13"/>
      <c r="P4" s="3"/>
      <c r="Q4" s="3"/>
      <c r="R4" s="14"/>
      <c r="S4" s="3"/>
      <c r="T4" s="3"/>
      <c r="U4" s="3"/>
      <c r="V4" s="3"/>
      <c r="W4" s="3"/>
      <c r="X4" s="3"/>
      <c r="Y4" s="3"/>
      <c r="Z4" s="3"/>
      <c r="AA4" s="3"/>
      <c r="AB4" s="3"/>
      <c r="AC4" s="3"/>
      <c r="AD4" s="3"/>
    </row>
    <row r="5" ht="18.0" customHeight="1">
      <c r="A5" s="15"/>
      <c r="B5" s="15"/>
      <c r="C5" s="16" t="s">
        <v>6</v>
      </c>
      <c r="D5" s="17">
        <v>180000.0</v>
      </c>
      <c r="E5" s="3"/>
      <c r="F5" s="18"/>
      <c r="G5" s="18"/>
      <c r="H5" s="19" t="s">
        <v>7</v>
      </c>
      <c r="I5" s="20">
        <v>6000.0</v>
      </c>
      <c r="J5" s="3"/>
      <c r="K5" s="21"/>
      <c r="L5" s="21"/>
      <c r="M5" s="21"/>
      <c r="N5" s="22" t="s">
        <v>8</v>
      </c>
      <c r="O5" s="23">
        <v>0.06</v>
      </c>
      <c r="P5" s="3"/>
      <c r="Q5" s="3"/>
      <c r="R5" s="14"/>
      <c r="S5" s="3"/>
      <c r="T5" s="3"/>
      <c r="U5" s="3"/>
      <c r="V5" s="3"/>
      <c r="W5" s="3"/>
      <c r="X5" s="3"/>
      <c r="Y5" s="3"/>
      <c r="Z5" s="3"/>
      <c r="AA5" s="3"/>
      <c r="AB5" s="3"/>
      <c r="AC5" s="3"/>
      <c r="AD5" s="3"/>
    </row>
    <row r="6" ht="18.0" customHeight="1">
      <c r="A6" s="15"/>
      <c r="B6" s="15"/>
      <c r="C6" s="16" t="s">
        <v>9</v>
      </c>
      <c r="D6" s="23">
        <v>0.06</v>
      </c>
      <c r="E6" s="3"/>
      <c r="F6" s="18"/>
      <c r="G6" s="18"/>
      <c r="H6" s="19" t="s">
        <v>10</v>
      </c>
      <c r="I6" s="24">
        <v>4420.81</v>
      </c>
      <c r="J6" s="3"/>
      <c r="K6" s="21"/>
      <c r="L6" s="21"/>
      <c r="M6" s="21"/>
      <c r="N6" s="22" t="s">
        <v>11</v>
      </c>
      <c r="O6" s="17">
        <v>10000.0</v>
      </c>
      <c r="P6" s="3"/>
      <c r="Q6" s="3"/>
      <c r="R6" s="14"/>
      <c r="S6" s="3"/>
      <c r="T6" s="3"/>
      <c r="U6" s="3"/>
      <c r="V6" s="3"/>
      <c r="W6" s="3"/>
      <c r="X6" s="3"/>
      <c r="Y6" s="3"/>
      <c r="Z6" s="3"/>
      <c r="AA6" s="3"/>
      <c r="AB6" s="3"/>
      <c r="AC6" s="3"/>
      <c r="AD6" s="3"/>
    </row>
    <row r="7" ht="18.0" customHeight="1">
      <c r="A7" s="15"/>
      <c r="B7" s="15"/>
      <c r="C7" s="16" t="s">
        <v>12</v>
      </c>
      <c r="D7" s="25">
        <v>30.0</v>
      </c>
      <c r="E7" s="3"/>
      <c r="F7" s="18"/>
      <c r="G7" s="18"/>
      <c r="H7" s="19" t="s">
        <v>13</v>
      </c>
      <c r="I7" s="26">
        <f>ROUND(D9,2)</f>
        <v>1079.19</v>
      </c>
      <c r="J7" s="3"/>
      <c r="K7" s="27"/>
      <c r="L7" s="27"/>
      <c r="M7" s="27"/>
      <c r="N7" s="22" t="s">
        <v>14</v>
      </c>
      <c r="O7" s="28" t="s">
        <v>15</v>
      </c>
      <c r="P7" s="3"/>
      <c r="Q7" s="3"/>
      <c r="R7" s="3"/>
      <c r="S7" s="3"/>
      <c r="T7" s="3"/>
      <c r="U7" s="3"/>
      <c r="V7" s="3"/>
      <c r="W7" s="3"/>
      <c r="X7" s="3"/>
      <c r="Y7" s="3"/>
      <c r="Z7" s="3"/>
      <c r="AA7" s="3"/>
      <c r="AB7" s="3"/>
      <c r="AC7" s="3"/>
      <c r="AD7" s="3"/>
    </row>
    <row r="8" ht="18.0" customHeight="1">
      <c r="A8" s="15"/>
      <c r="B8" s="15"/>
      <c r="C8" s="16" t="s">
        <v>16</v>
      </c>
      <c r="D8" s="29">
        <v>43101.0</v>
      </c>
      <c r="E8" s="3"/>
      <c r="F8" s="30"/>
      <c r="G8" s="30"/>
      <c r="H8" s="31" t="s">
        <v>17</v>
      </c>
      <c r="I8" s="32">
        <f>I5-I6-Calculator!loan_payment</f>
        <v>500</v>
      </c>
      <c r="J8" s="3"/>
      <c r="K8" s="27"/>
      <c r="L8" s="27"/>
      <c r="M8" s="27"/>
      <c r="N8" s="22" t="s">
        <v>18</v>
      </c>
      <c r="O8" s="25">
        <v>365.0</v>
      </c>
      <c r="P8" s="3"/>
      <c r="Q8" s="3"/>
      <c r="R8" s="3"/>
      <c r="S8" s="3"/>
      <c r="T8" s="3"/>
      <c r="U8" s="3"/>
      <c r="V8" s="3"/>
      <c r="W8" s="3"/>
      <c r="X8" s="3"/>
      <c r="Y8" s="3"/>
      <c r="Z8" s="3"/>
      <c r="AA8" s="3"/>
      <c r="AB8" s="3"/>
      <c r="AC8" s="3"/>
      <c r="AD8" s="3"/>
    </row>
    <row r="9" ht="18.0" customHeight="1">
      <c r="A9" s="15"/>
      <c r="B9" s="33"/>
      <c r="C9" s="16" t="s">
        <v>19</v>
      </c>
      <c r="D9" s="34">
        <f>-PMT($D$6/12,$D$7*12,D5)</f>
        <v>1079.190945</v>
      </c>
      <c r="E9" s="3"/>
      <c r="F9" s="35" t="s">
        <v>20</v>
      </c>
      <c r="G9" s="18"/>
      <c r="H9" s="18"/>
      <c r="I9" s="18"/>
      <c r="J9" s="3"/>
      <c r="K9" s="36"/>
      <c r="L9" s="36"/>
      <c r="M9" s="36"/>
      <c r="N9" s="36"/>
      <c r="O9" s="36"/>
      <c r="P9" s="3"/>
      <c r="Q9" s="3"/>
      <c r="R9" s="3"/>
      <c r="S9" s="3"/>
      <c r="T9" s="3"/>
      <c r="U9" s="3"/>
      <c r="V9" s="3"/>
      <c r="W9" s="3"/>
      <c r="X9" s="3"/>
      <c r="Y9" s="3"/>
      <c r="Z9" s="3"/>
      <c r="AA9" s="3"/>
      <c r="AB9" s="3"/>
      <c r="AC9" s="3"/>
      <c r="AD9" s="3"/>
    </row>
    <row r="10" ht="12.75" customHeight="1">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row>
    <row r="11" ht="18.0" customHeight="1">
      <c r="A11" s="37" t="s">
        <v>21</v>
      </c>
      <c r="B11" s="38"/>
      <c r="C11" s="39"/>
      <c r="D11" s="39"/>
      <c r="E11" s="40"/>
      <c r="F11" s="37" t="s">
        <v>22</v>
      </c>
      <c r="G11" s="38"/>
      <c r="H11" s="39"/>
      <c r="I11" s="41"/>
      <c r="J11" s="40"/>
      <c r="K11" s="37" t="s">
        <v>23</v>
      </c>
      <c r="L11" s="38"/>
      <c r="M11" s="38"/>
      <c r="N11" s="39"/>
      <c r="O11" s="39"/>
      <c r="P11" s="40"/>
      <c r="Q11" s="40"/>
      <c r="R11" s="40"/>
      <c r="S11" s="40"/>
      <c r="T11" s="40"/>
      <c r="U11" s="40"/>
      <c r="V11" s="40"/>
      <c r="W11" s="40"/>
      <c r="X11" s="40"/>
      <c r="Y11" s="40"/>
      <c r="Z11" s="40"/>
      <c r="AA11" s="40"/>
      <c r="AB11" s="40"/>
      <c r="AC11" s="40"/>
      <c r="AD11" s="40"/>
    </row>
    <row r="12" ht="12.75" hidden="1" customHeight="1">
      <c r="A12" s="39"/>
      <c r="B12" s="39"/>
      <c r="C12" s="42"/>
      <c r="D12" s="43"/>
      <c r="E12" s="3"/>
      <c r="F12" s="39"/>
      <c r="G12" s="39"/>
      <c r="H12" s="42" t="s">
        <v>24</v>
      </c>
      <c r="I12" s="24">
        <v>0.0</v>
      </c>
      <c r="J12" s="3"/>
      <c r="K12" s="39"/>
      <c r="L12" s="39"/>
      <c r="M12" s="39"/>
      <c r="N12" s="42"/>
      <c r="O12" s="43"/>
      <c r="P12" s="3"/>
      <c r="Q12" s="3"/>
      <c r="R12" s="3"/>
      <c r="S12" s="3"/>
      <c r="T12" s="3"/>
      <c r="U12" s="3"/>
      <c r="V12" s="3"/>
      <c r="W12" s="3"/>
      <c r="X12" s="3"/>
      <c r="Y12" s="3"/>
      <c r="Z12" s="3"/>
      <c r="AA12" s="3"/>
      <c r="AB12" s="3"/>
      <c r="AC12" s="3"/>
      <c r="AD12" s="3"/>
    </row>
    <row r="13" ht="18.0" customHeight="1">
      <c r="A13" s="39"/>
      <c r="B13" s="39"/>
      <c r="C13" s="42" t="s">
        <v>25</v>
      </c>
      <c r="D13" s="43">
        <f>D9*D7*12-D5</f>
        <v>208508.7403</v>
      </c>
      <c r="E13" s="3"/>
      <c r="F13" s="39"/>
      <c r="G13" s="39"/>
      <c r="H13" s="42" t="s">
        <v>25</v>
      </c>
      <c r="I13" s="43">
        <f>SUM(AB37:AB1079)</f>
        <v>87159.65674</v>
      </c>
      <c r="J13" s="3"/>
      <c r="K13" s="39"/>
      <c r="L13" s="39"/>
      <c r="M13" s="39"/>
      <c r="N13" s="42" t="s">
        <v>25</v>
      </c>
      <c r="O13" s="43">
        <f>SUM(D38:D1079)+SUM(K38:K1079)</f>
        <v>0</v>
      </c>
      <c r="P13" s="3"/>
      <c r="Q13" s="3"/>
      <c r="R13" s="3"/>
      <c r="S13" s="3"/>
      <c r="T13" s="3"/>
      <c r="U13" s="3"/>
      <c r="V13" s="3"/>
      <c r="W13" s="3"/>
      <c r="X13" s="3"/>
      <c r="Y13" s="3"/>
      <c r="Z13" s="3"/>
      <c r="AA13" s="3"/>
      <c r="AB13" s="3"/>
      <c r="AC13" s="3"/>
      <c r="AD13" s="3"/>
    </row>
    <row r="14" ht="18.0" customHeight="1">
      <c r="A14" s="39"/>
      <c r="B14" s="39"/>
      <c r="C14" s="42" t="s">
        <v>26</v>
      </c>
      <c r="D14" s="44">
        <f>D7</f>
        <v>30</v>
      </c>
      <c r="E14" s="3"/>
      <c r="F14" s="39"/>
      <c r="G14" s="39"/>
      <c r="H14" s="42" t="s">
        <v>26</v>
      </c>
      <c r="I14" s="44">
        <f>MAX(Y37:Y1079)/12</f>
        <v>14.16666667</v>
      </c>
      <c r="J14" s="3"/>
      <c r="K14" s="39"/>
      <c r="L14" s="39"/>
      <c r="M14" s="39"/>
      <c r="N14" s="42" t="s">
        <v>26</v>
      </c>
      <c r="O14" s="44">
        <f>MAX(A37:A1079)/12</f>
        <v>0</v>
      </c>
      <c r="P14" s="3"/>
      <c r="Q14" s="3"/>
      <c r="R14" s="3"/>
      <c r="S14" s="3"/>
      <c r="T14" s="3"/>
      <c r="U14" s="3"/>
      <c r="V14" s="3"/>
      <c r="W14" s="3"/>
      <c r="X14" s="3"/>
      <c r="Y14" s="3"/>
      <c r="Z14" s="3"/>
      <c r="AA14" s="3"/>
      <c r="AB14" s="3"/>
      <c r="AC14" s="3"/>
      <c r="AD14" s="3"/>
    </row>
    <row r="15" ht="18.0" customHeight="1">
      <c r="A15" s="39"/>
      <c r="B15" s="39"/>
      <c r="C15" s="45" t="s">
        <v>27</v>
      </c>
      <c r="D15" s="46">
        <v>0.0</v>
      </c>
      <c r="E15" s="3"/>
      <c r="F15" s="39"/>
      <c r="G15" s="39"/>
      <c r="H15" s="45" t="s">
        <v>27</v>
      </c>
      <c r="I15" s="46">
        <f>D13-I13</f>
        <v>121349.0836</v>
      </c>
      <c r="J15" s="3"/>
      <c r="K15" s="39"/>
      <c r="L15" s="39"/>
      <c r="M15" s="39"/>
      <c r="N15" s="45" t="s">
        <v>27</v>
      </c>
      <c r="O15" s="46">
        <f>D13-O13</f>
        <v>208508.7403</v>
      </c>
      <c r="P15" s="3"/>
      <c r="Q15" s="3"/>
      <c r="R15" s="3"/>
      <c r="S15" s="3"/>
      <c r="T15" s="3"/>
      <c r="U15" s="3"/>
      <c r="V15" s="3"/>
      <c r="W15" s="3"/>
      <c r="X15" s="3"/>
      <c r="Y15" s="3"/>
      <c r="Z15" s="3"/>
      <c r="AA15" s="3"/>
      <c r="AB15" s="3"/>
      <c r="AC15" s="3"/>
      <c r="AD15" s="3"/>
    </row>
    <row r="16" ht="12.75" customHeight="1">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row>
    <row r="17" ht="12.75" customHeight="1">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row>
    <row r="18" ht="12.75" customHeight="1">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row>
    <row r="19" ht="12.75" customHeight="1">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row>
    <row r="20" ht="12.75" customHeight="1">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row>
    <row r="21" ht="12.75" customHeight="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row>
    <row r="22" ht="12.75" customHeight="1">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row>
    <row r="23" ht="12.75" customHeight="1">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row>
    <row r="24" ht="12.75" customHeight="1">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row>
    <row r="25" ht="12.75" customHeight="1">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row>
    <row r="26" ht="12.75" customHeight="1">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row>
    <row r="27" ht="12.75" customHeight="1">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row>
    <row r="28" ht="12.75" customHeight="1">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row>
    <row r="29" ht="12.75" customHeight="1">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row>
    <row r="30" ht="12.75" customHeight="1">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row>
    <row r="31" ht="12.75" customHeight="1">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row>
    <row r="32" ht="12.75" customHeight="1">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row>
    <row r="33" ht="12.75" customHeight="1">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row>
    <row r="34" ht="12.75" customHeight="1">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row>
    <row r="35" ht="12.75" customHeight="1">
      <c r="A35" s="3"/>
      <c r="B35" s="3"/>
      <c r="C35" s="3"/>
      <c r="D35" s="3"/>
      <c r="E35" s="3"/>
      <c r="F35" s="3"/>
      <c r="G35" s="3"/>
      <c r="H35" s="3"/>
      <c r="I35" s="3"/>
      <c r="J35" s="3"/>
      <c r="K35" s="3"/>
      <c r="L35" s="3"/>
      <c r="M35" s="3"/>
      <c r="N35" s="3"/>
      <c r="O35" s="3"/>
      <c r="P35" s="3"/>
      <c r="Q35" s="3"/>
      <c r="R35" s="3"/>
      <c r="S35" s="3"/>
      <c r="T35" s="3"/>
      <c r="U35" s="47"/>
      <c r="V35" s="3"/>
      <c r="W35" s="3"/>
      <c r="X35" s="3"/>
      <c r="Y35" s="3"/>
      <c r="Z35" s="3"/>
      <c r="AA35" s="3"/>
      <c r="AB35" s="3"/>
      <c r="AC35" s="3"/>
      <c r="AD35" s="3"/>
    </row>
    <row r="36" ht="12.75" customHeight="1">
      <c r="A36" s="48" t="s">
        <v>28</v>
      </c>
      <c r="B36" s="49"/>
      <c r="C36" s="49"/>
      <c r="D36" s="49"/>
      <c r="E36" s="50"/>
      <c r="F36" s="50"/>
      <c r="G36" s="51" t="s">
        <v>29</v>
      </c>
      <c r="H36" s="51"/>
      <c r="I36" s="51"/>
      <c r="J36" s="51"/>
      <c r="K36" s="50"/>
      <c r="L36" s="50"/>
      <c r="M36" s="50"/>
      <c r="N36" s="50"/>
      <c r="O36" s="50"/>
      <c r="P36" s="9"/>
      <c r="Q36" s="3"/>
      <c r="R36" s="48" t="s">
        <v>30</v>
      </c>
      <c r="S36" s="49"/>
      <c r="T36" s="49"/>
      <c r="U36" s="49"/>
      <c r="V36" s="50"/>
      <c r="W36" s="50"/>
      <c r="X36" s="3"/>
      <c r="Y36" s="48" t="s">
        <v>31</v>
      </c>
      <c r="Z36" s="49"/>
      <c r="AA36" s="49"/>
      <c r="AB36" s="49"/>
      <c r="AC36" s="50"/>
      <c r="AD36" s="50"/>
    </row>
    <row r="37" ht="33.75" customHeight="1">
      <c r="A37" s="52" t="s">
        <v>32</v>
      </c>
      <c r="B37" s="53" t="s">
        <v>33</v>
      </c>
      <c r="C37" s="53" t="s">
        <v>34</v>
      </c>
      <c r="D37" s="53" t="s">
        <v>35</v>
      </c>
      <c r="E37" s="53" t="s">
        <v>36</v>
      </c>
      <c r="F37" s="53" t="s">
        <v>37</v>
      </c>
      <c r="G37" s="54" t="s">
        <v>38</v>
      </c>
      <c r="H37" s="54" t="s">
        <v>34</v>
      </c>
      <c r="I37" s="54" t="s">
        <v>39</v>
      </c>
      <c r="J37" s="54" t="s">
        <v>40</v>
      </c>
      <c r="K37" s="54" t="s">
        <v>41</v>
      </c>
      <c r="L37" s="54" t="s">
        <v>42</v>
      </c>
      <c r="M37" s="54" t="s">
        <v>43</v>
      </c>
      <c r="N37" s="54" t="s">
        <v>44</v>
      </c>
      <c r="O37" s="54" t="s">
        <v>45</v>
      </c>
      <c r="P37" s="55" t="s">
        <v>46</v>
      </c>
      <c r="Q37" s="3"/>
      <c r="R37" s="52" t="s">
        <v>32</v>
      </c>
      <c r="S37" s="53" t="s">
        <v>33</v>
      </c>
      <c r="T37" s="53" t="s">
        <v>34</v>
      </c>
      <c r="U37" s="53" t="s">
        <v>35</v>
      </c>
      <c r="V37" s="53" t="s">
        <v>47</v>
      </c>
      <c r="W37" s="53" t="s">
        <v>48</v>
      </c>
      <c r="X37" s="3"/>
      <c r="Y37" s="52" t="s">
        <v>32</v>
      </c>
      <c r="Z37" s="53" t="s">
        <v>33</v>
      </c>
      <c r="AA37" s="53" t="s">
        <v>34</v>
      </c>
      <c r="AB37" s="53" t="s">
        <v>35</v>
      </c>
      <c r="AC37" s="53" t="s">
        <v>47</v>
      </c>
      <c r="AD37" s="53" t="s">
        <v>48</v>
      </c>
    </row>
    <row r="38" ht="16.5" customHeight="1">
      <c r="A38" s="56"/>
      <c r="B38" s="57">
        <f>D8</f>
        <v>43101</v>
      </c>
      <c r="C38" s="58">
        <f>J38</f>
        <v>10000</v>
      </c>
      <c r="D38" s="59"/>
      <c r="E38" s="60">
        <f>IF(B38="","",C38)</f>
        <v>10000</v>
      </c>
      <c r="F38" s="60">
        <f>ROUND($D$5-E38,2)</f>
        <v>170000</v>
      </c>
      <c r="G38" s="61">
        <f>$O$5</f>
        <v>0.06</v>
      </c>
      <c r="H38" s="62">
        <f>IF($O$7="Yes",$I$5,0)</f>
        <v>6000</v>
      </c>
      <c r="I38" s="63"/>
      <c r="J38" s="62">
        <f>O6</f>
        <v>10000</v>
      </c>
      <c r="K38" s="63"/>
      <c r="L38" s="63"/>
      <c r="M38" s="64">
        <v>0.0</v>
      </c>
      <c r="N38" s="63">
        <f>IF(B38="","",H38-I38-J38-L38)</f>
        <v>-4000</v>
      </c>
      <c r="O38" s="62">
        <f>J38+I38-H38</f>
        <v>4000</v>
      </c>
      <c r="P38" s="60">
        <f>ROUND(F38+M38+O38,2)</f>
        <v>174000</v>
      </c>
      <c r="Q38" s="65"/>
      <c r="R38" s="66">
        <v>0.0</v>
      </c>
      <c r="S38" s="57">
        <f>$D$8</f>
        <v>43101</v>
      </c>
      <c r="T38" s="58"/>
      <c r="U38" s="59"/>
      <c r="V38" s="60"/>
      <c r="W38" s="60">
        <f>$D$5</f>
        <v>180000</v>
      </c>
      <c r="X38" s="40"/>
      <c r="Y38" s="66">
        <v>0.0</v>
      </c>
      <c r="Z38" s="57">
        <f>$D$8</f>
        <v>43101</v>
      </c>
      <c r="AA38" s="58"/>
      <c r="AB38" s="59"/>
      <c r="AC38" s="60"/>
      <c r="AD38" s="60">
        <f>$D$5-$I$12</f>
        <v>180000</v>
      </c>
    </row>
    <row r="39" ht="12.75" customHeight="1">
      <c r="A39" s="67" t="str">
        <f>IF(OR(Calculator!prev_total_owed&lt;=0,Calculator!prev_total_owed=""),"",Calculator!prev_pmt_num+1)</f>
        <v/>
      </c>
      <c r="B39" s="68" t="str">
        <f t="shared" ref="B39:B1078" si="1">IF(A39="","",EDATE(B38,1))</f>
        <v/>
      </c>
      <c r="C39" s="47" t="str">
        <f>IF(A39="","",MIN(D39+Calculator!prev_prin_balance,Calculator!loan_payment+J39))</f>
        <v/>
      </c>
      <c r="D39" s="47" t="str">
        <f>IF(A39="","",ROUND($D$6/12*MAX(0,(Calculator!prev_prin_balance)),2))</f>
        <v/>
      </c>
      <c r="E39" s="47" t="str">
        <f t="shared" ref="E39:E1078" si="2">IF(A39="","",C39-D39)</f>
        <v/>
      </c>
      <c r="F39" s="47" t="str">
        <f>IF(A39="","",ROUND(SUM(Calculator!prev_prin_balance,-E39),2))</f>
        <v/>
      </c>
      <c r="G39" s="69" t="str">
        <f t="shared" ref="G39:G1078" si="3">IF($A39&lt;&gt;"",G38,"")</f>
        <v/>
      </c>
      <c r="H39" s="47" t="str">
        <f>IF(A39="","",IF(Calculator!prev_prin_balance=0,MIN(Calculator!prev_heloc_prin_balance+Calculator!prev_heloc_int_balance+K39,MAX(0,Calculator!free_cash_flow+Calculator!loan_payment))+IF($O$7="No",0,Calculator!loan_payment+$I$6),IF($O$7="No",Calculator!free_cash_flow,$I$5)))</f>
        <v/>
      </c>
      <c r="I39" s="47" t="str">
        <f>IF(A39="","",IF($O$7="Yes",$I$6+Calculator!loan_payment,0))</f>
        <v/>
      </c>
      <c r="J39" s="47" t="str">
        <f>IF(A39="","",IF(Calculator!prev_prin_balance&lt;=0,0,IF(Calculator!prev_heloc_prin_balance&lt;Calculator!free_cash_flow,MAX(0,MIN($O$6,D39+Calculator!prev_prin_balance+Calculator!loan_payment)),0)))</f>
        <v/>
      </c>
      <c r="K39" s="47" t="str">
        <f>IF(A39="","",ROUND((B39-Calculator!prev_date)*(Calculator!prev_heloc_rate/$O$8)*MAX(0,Calculator!prev_heloc_prin_balance),2))</f>
        <v/>
      </c>
      <c r="L39" s="47" t="str">
        <f>IF(A39="","",MAX(0,MIN(1*H39,Calculator!prev_heloc_int_balance+K39)))</f>
        <v/>
      </c>
      <c r="M39" s="47" t="str">
        <f>IF(A39="","",(Calculator!prev_heloc_int_balance+K39)-L39)</f>
        <v/>
      </c>
      <c r="N39" s="47" t="str">
        <f t="shared" ref="N39:N1078" si="4">IF(A39="","",H39-I39-J39-L39)</f>
        <v/>
      </c>
      <c r="O39" s="47" t="str">
        <f>IF(A39="","",Calculator!prev_heloc_prin_balance-N39)</f>
        <v/>
      </c>
      <c r="P39" s="47" t="str">
        <f>IF(A39="",NA(),ROUND(F39+M39+O39,2))</f>
        <v>#N/A</v>
      </c>
      <c r="Q39" s="40"/>
      <c r="R39" s="67">
        <f t="shared" ref="R39:R1078" si="5">IF(OR(R38="",W38&lt;=0),"",R38+1)</f>
        <v>1</v>
      </c>
      <c r="S39" s="68">
        <f t="shared" ref="S39:S1078" si="6">IF(R39="","",EDATE(S38,1))</f>
        <v>43132</v>
      </c>
      <c r="T39" s="47">
        <f t="shared" ref="T39:T1078" si="7">IF(R39="","",$D$9)</f>
        <v>1079.190945</v>
      </c>
      <c r="U39" s="47">
        <f t="shared" ref="U39:U1078" si="8">IF(R39="","",$D$6/12*W38)</f>
        <v>900</v>
      </c>
      <c r="V39" s="47">
        <f t="shared" ref="V39:V1078" si="9">IF(R39="","",T39-U39)</f>
        <v>179.1909453</v>
      </c>
      <c r="W39" s="47">
        <f t="shared" ref="W39:W1078" si="10">IF(R39="","",W38-V39)</f>
        <v>179820.8091</v>
      </c>
      <c r="X39" s="40"/>
      <c r="Y39" s="67">
        <f t="shared" ref="Y39:Y1078" si="11">IF(OR(Y38="",AD38&lt;=0),"",Y38+1)</f>
        <v>1</v>
      </c>
      <c r="Z39" s="68">
        <f t="shared" ref="Z39:Z1078" si="12">IF(Y39="","",EDATE(Z38,1))</f>
        <v>43132</v>
      </c>
      <c r="AA39" s="47">
        <f>IF(Y39="","",MIN($D$9+Calculator!free_cash_flow,AD38+AB39))</f>
        <v>1579.190945</v>
      </c>
      <c r="AB39" s="47">
        <f t="shared" ref="AB39:AB1078" si="13">IF(Y39="","",$D$6/12*AD38)</f>
        <v>900</v>
      </c>
      <c r="AC39" s="47">
        <f t="shared" ref="AC39:AC1078" si="14">IF(Y39="","",AA39-AB39)</f>
        <v>679.1909453</v>
      </c>
      <c r="AD39" s="47">
        <f t="shared" ref="AD39:AD1078" si="15">IF(Y39="","",AD38-AC39)</f>
        <v>179320.8091</v>
      </c>
    </row>
    <row r="40" ht="12.75" customHeight="1">
      <c r="A40" s="67" t="str">
        <f>IF(OR(Calculator!prev_total_owed&lt;=0,Calculator!prev_total_owed=""),"",Calculator!prev_pmt_num+1)</f>
        <v/>
      </c>
      <c r="B40" s="68" t="str">
        <f t="shared" si="1"/>
        <v/>
      </c>
      <c r="C40" s="47" t="str">
        <f>IF(A40="","",MIN(D40+Calculator!prev_prin_balance,Calculator!loan_payment+J40))</f>
        <v/>
      </c>
      <c r="D40" s="47" t="str">
        <f>IF(A40="","",ROUND($D$6/12*MAX(0,(Calculator!prev_prin_balance)),2))</f>
        <v/>
      </c>
      <c r="E40" s="47" t="str">
        <f t="shared" si="2"/>
        <v/>
      </c>
      <c r="F40" s="47" t="str">
        <f>IF(A40="","",ROUND(SUM(Calculator!prev_prin_balance,-E40),2))</f>
        <v/>
      </c>
      <c r="G40" s="69" t="str">
        <f t="shared" si="3"/>
        <v/>
      </c>
      <c r="H40" s="47" t="str">
        <f>IF(A40="","",IF(Calculator!prev_prin_balance=0,MIN(Calculator!prev_heloc_prin_balance+Calculator!prev_heloc_int_balance+K40,MAX(0,Calculator!free_cash_flow+Calculator!loan_payment))+IF($O$7="No",0,Calculator!loan_payment+$I$6),IF($O$7="No",Calculator!free_cash_flow,$I$5)))</f>
        <v/>
      </c>
      <c r="I40" s="47" t="str">
        <f>IF(A40="","",IF($O$7="Yes",$I$6+Calculator!loan_payment,0))</f>
        <v/>
      </c>
      <c r="J40" s="47" t="str">
        <f>IF(A40="","",IF(Calculator!prev_prin_balance&lt;=0,0,IF(Calculator!prev_heloc_prin_balance&lt;Calculator!free_cash_flow,MAX(0,MIN($O$6,D40+Calculator!prev_prin_balance+Calculator!loan_payment)),0)))</f>
        <v/>
      </c>
      <c r="K40" s="47" t="str">
        <f>IF(A40="","",ROUND((B40-Calculator!prev_date)*(Calculator!prev_heloc_rate/$O$8)*MAX(0,Calculator!prev_heloc_prin_balance),2))</f>
        <v/>
      </c>
      <c r="L40" s="47" t="str">
        <f>IF(A40="","",MAX(0,MIN(1*H40,Calculator!prev_heloc_int_balance+K40)))</f>
        <v/>
      </c>
      <c r="M40" s="47" t="str">
        <f>IF(A40="","",(Calculator!prev_heloc_int_balance+K40)-L40)</f>
        <v/>
      </c>
      <c r="N40" s="47" t="str">
        <f t="shared" si="4"/>
        <v/>
      </c>
      <c r="O40" s="47" t="str">
        <f>IF(A40="","",Calculator!prev_heloc_prin_balance-N40)</f>
        <v/>
      </c>
      <c r="P40" s="47" t="str">
        <f t="shared" ref="P40:P1078" si="16">IF(A40="","",ROUND(F40+M40+O40,2))</f>
        <v/>
      </c>
      <c r="Q40" s="40"/>
      <c r="R40" s="67">
        <f t="shared" si="5"/>
        <v>2</v>
      </c>
      <c r="S40" s="68">
        <f t="shared" si="6"/>
        <v>43160</v>
      </c>
      <c r="T40" s="47">
        <f t="shared" si="7"/>
        <v>1079.190945</v>
      </c>
      <c r="U40" s="47">
        <f t="shared" si="8"/>
        <v>899.1040453</v>
      </c>
      <c r="V40" s="47">
        <f t="shared" si="9"/>
        <v>180.0869</v>
      </c>
      <c r="W40" s="47">
        <f t="shared" si="10"/>
        <v>179640.7222</v>
      </c>
      <c r="X40" s="40"/>
      <c r="Y40" s="67">
        <f t="shared" si="11"/>
        <v>2</v>
      </c>
      <c r="Z40" s="68">
        <f t="shared" si="12"/>
        <v>43160</v>
      </c>
      <c r="AA40" s="47">
        <f>IF(Y40="","",MIN($D$9+Calculator!free_cash_flow,AD39+AB40))</f>
        <v>1579.190945</v>
      </c>
      <c r="AB40" s="47">
        <f t="shared" si="13"/>
        <v>896.6040453</v>
      </c>
      <c r="AC40" s="47">
        <f t="shared" si="14"/>
        <v>682.5869</v>
      </c>
      <c r="AD40" s="47">
        <f t="shared" si="15"/>
        <v>178638.2222</v>
      </c>
    </row>
    <row r="41" ht="12.75" customHeight="1">
      <c r="A41" s="67" t="str">
        <f>IF(OR(Calculator!prev_total_owed&lt;=0,Calculator!prev_total_owed=""),"",Calculator!prev_pmt_num+1)</f>
        <v/>
      </c>
      <c r="B41" s="68" t="str">
        <f t="shared" si="1"/>
        <v/>
      </c>
      <c r="C41" s="47" t="str">
        <f>IF(A41="","",MIN(D41+Calculator!prev_prin_balance,Calculator!loan_payment+J41))</f>
        <v/>
      </c>
      <c r="D41" s="47" t="str">
        <f>IF(A41="","",ROUND($D$6/12*MAX(0,(Calculator!prev_prin_balance)),2))</f>
        <v/>
      </c>
      <c r="E41" s="47" t="str">
        <f t="shared" si="2"/>
        <v/>
      </c>
      <c r="F41" s="47" t="str">
        <f>IF(A41="","",ROUND(SUM(Calculator!prev_prin_balance,-E41),2))</f>
        <v/>
      </c>
      <c r="G41" s="69" t="str">
        <f t="shared" si="3"/>
        <v/>
      </c>
      <c r="H41" s="47" t="str">
        <f>IF(A41="","",IF(Calculator!prev_prin_balance=0,MIN(Calculator!prev_heloc_prin_balance+Calculator!prev_heloc_int_balance+K41,MAX(0,Calculator!free_cash_flow+Calculator!loan_payment))+IF($O$7="No",0,Calculator!loan_payment+$I$6),IF($O$7="No",Calculator!free_cash_flow,$I$5)))</f>
        <v/>
      </c>
      <c r="I41" s="47" t="str">
        <f>IF(A41="","",IF($O$7="Yes",$I$6+Calculator!loan_payment,0))</f>
        <v/>
      </c>
      <c r="J41" s="47" t="str">
        <f>IF(A41="","",IF(Calculator!prev_prin_balance&lt;=0,0,IF(Calculator!prev_heloc_prin_balance&lt;Calculator!free_cash_flow,MAX(0,MIN($O$6,D41+Calculator!prev_prin_balance+Calculator!loan_payment)),0)))</f>
        <v/>
      </c>
      <c r="K41" s="47" t="str">
        <f>IF(A41="","",ROUND((B41-Calculator!prev_date)*(Calculator!prev_heloc_rate/$O$8)*MAX(0,Calculator!prev_heloc_prin_balance),2))</f>
        <v/>
      </c>
      <c r="L41" s="47" t="str">
        <f>IF(A41="","",MAX(0,MIN(1*H41,Calculator!prev_heloc_int_balance+K41)))</f>
        <v/>
      </c>
      <c r="M41" s="47" t="str">
        <f>IF(A41="","",(Calculator!prev_heloc_int_balance+K41)-L41)</f>
        <v/>
      </c>
      <c r="N41" s="47" t="str">
        <f t="shared" si="4"/>
        <v/>
      </c>
      <c r="O41" s="47" t="str">
        <f>IF(A41="","",Calculator!prev_heloc_prin_balance-N41)</f>
        <v/>
      </c>
      <c r="P41" s="47" t="str">
        <f t="shared" si="16"/>
        <v/>
      </c>
      <c r="Q41" s="40"/>
      <c r="R41" s="67">
        <f t="shared" si="5"/>
        <v>3</v>
      </c>
      <c r="S41" s="68">
        <f t="shared" si="6"/>
        <v>43191</v>
      </c>
      <c r="T41" s="47">
        <f t="shared" si="7"/>
        <v>1079.190945</v>
      </c>
      <c r="U41" s="47">
        <f t="shared" si="8"/>
        <v>898.2036108</v>
      </c>
      <c r="V41" s="47">
        <f t="shared" si="9"/>
        <v>180.9873345</v>
      </c>
      <c r="W41" s="47">
        <f t="shared" si="10"/>
        <v>179459.7348</v>
      </c>
      <c r="X41" s="40"/>
      <c r="Y41" s="67">
        <f t="shared" si="11"/>
        <v>3</v>
      </c>
      <c r="Z41" s="68">
        <f t="shared" si="12"/>
        <v>43191</v>
      </c>
      <c r="AA41" s="47">
        <f>IF(Y41="","",MIN($D$9+Calculator!free_cash_flow,AD40+AB41))</f>
        <v>1579.190945</v>
      </c>
      <c r="AB41" s="47">
        <f t="shared" si="13"/>
        <v>893.1911108</v>
      </c>
      <c r="AC41" s="47">
        <f t="shared" si="14"/>
        <v>685.9998345</v>
      </c>
      <c r="AD41" s="47">
        <f t="shared" si="15"/>
        <v>177952.2223</v>
      </c>
    </row>
    <row r="42" ht="12.75" customHeight="1">
      <c r="A42" s="67" t="str">
        <f>IF(OR(Calculator!prev_total_owed&lt;=0,Calculator!prev_total_owed=""),"",Calculator!prev_pmt_num+1)</f>
        <v/>
      </c>
      <c r="B42" s="68" t="str">
        <f t="shared" si="1"/>
        <v/>
      </c>
      <c r="C42" s="47" t="str">
        <f>IF(A42="","",MIN(D42+Calculator!prev_prin_balance,Calculator!loan_payment+J42))</f>
        <v/>
      </c>
      <c r="D42" s="47" t="str">
        <f>IF(A42="","",ROUND($D$6/12*MAX(0,(Calculator!prev_prin_balance)),2))</f>
        <v/>
      </c>
      <c r="E42" s="47" t="str">
        <f t="shared" si="2"/>
        <v/>
      </c>
      <c r="F42" s="47" t="str">
        <f>IF(A42="","",ROUND(SUM(Calculator!prev_prin_balance,-E42),2))</f>
        <v/>
      </c>
      <c r="G42" s="69" t="str">
        <f t="shared" si="3"/>
        <v/>
      </c>
      <c r="H42" s="47" t="str">
        <f>IF(A42="","",IF(Calculator!prev_prin_balance=0,MIN(Calculator!prev_heloc_prin_balance+Calculator!prev_heloc_int_balance+K42,MAX(0,Calculator!free_cash_flow+Calculator!loan_payment))+IF($O$7="No",0,Calculator!loan_payment+$I$6),IF($O$7="No",Calculator!free_cash_flow,$I$5)))</f>
        <v/>
      </c>
      <c r="I42" s="47" t="str">
        <f>IF(A42="","",IF($O$7="Yes",$I$6+Calculator!loan_payment,0))</f>
        <v/>
      </c>
      <c r="J42" s="47" t="str">
        <f>IF(A42="","",IF(Calculator!prev_prin_balance&lt;=0,0,IF(Calculator!prev_heloc_prin_balance&lt;Calculator!free_cash_flow,MAX(0,MIN($O$6,D42+Calculator!prev_prin_balance+Calculator!loan_payment)),0)))</f>
        <v/>
      </c>
      <c r="K42" s="47" t="str">
        <f>IF(A42="","",ROUND((B42-Calculator!prev_date)*(Calculator!prev_heloc_rate/$O$8)*MAX(0,Calculator!prev_heloc_prin_balance),2))</f>
        <v/>
      </c>
      <c r="L42" s="47" t="str">
        <f>IF(A42="","",MAX(0,MIN(1*H42,Calculator!prev_heloc_int_balance+K42)))</f>
        <v/>
      </c>
      <c r="M42" s="47" t="str">
        <f>IF(A42="","",(Calculator!prev_heloc_int_balance+K42)-L42)</f>
        <v/>
      </c>
      <c r="N42" s="47" t="str">
        <f t="shared" si="4"/>
        <v/>
      </c>
      <c r="O42" s="47" t="str">
        <f>IF(A42="","",Calculator!prev_heloc_prin_balance-N42)</f>
        <v/>
      </c>
      <c r="P42" s="47" t="str">
        <f t="shared" si="16"/>
        <v/>
      </c>
      <c r="Q42" s="40"/>
      <c r="R42" s="67">
        <f t="shared" si="5"/>
        <v>4</v>
      </c>
      <c r="S42" s="68">
        <f t="shared" si="6"/>
        <v>43221</v>
      </c>
      <c r="T42" s="47">
        <f t="shared" si="7"/>
        <v>1079.190945</v>
      </c>
      <c r="U42" s="47">
        <f t="shared" si="8"/>
        <v>897.2986741</v>
      </c>
      <c r="V42" s="47">
        <f t="shared" si="9"/>
        <v>181.8922712</v>
      </c>
      <c r="W42" s="47">
        <f t="shared" si="10"/>
        <v>179277.8425</v>
      </c>
      <c r="X42" s="40"/>
      <c r="Y42" s="67">
        <f t="shared" si="11"/>
        <v>4</v>
      </c>
      <c r="Z42" s="68">
        <f t="shared" si="12"/>
        <v>43221</v>
      </c>
      <c r="AA42" s="47">
        <f>IF(Y42="","",MIN($D$9+Calculator!free_cash_flow,AD41+AB42))</f>
        <v>1579.190945</v>
      </c>
      <c r="AB42" s="47">
        <f t="shared" si="13"/>
        <v>889.7611116</v>
      </c>
      <c r="AC42" s="47">
        <f t="shared" si="14"/>
        <v>689.4298337</v>
      </c>
      <c r="AD42" s="47">
        <f t="shared" si="15"/>
        <v>177262.7925</v>
      </c>
    </row>
    <row r="43" ht="12.75" customHeight="1">
      <c r="A43" s="67" t="str">
        <f>IF(OR(Calculator!prev_total_owed&lt;=0,Calculator!prev_total_owed=""),"",Calculator!prev_pmt_num+1)</f>
        <v/>
      </c>
      <c r="B43" s="68" t="str">
        <f t="shared" si="1"/>
        <v/>
      </c>
      <c r="C43" s="47" t="str">
        <f>IF(A43="","",MIN(D43+Calculator!prev_prin_balance,Calculator!loan_payment+J43))</f>
        <v/>
      </c>
      <c r="D43" s="47" t="str">
        <f>IF(A43="","",ROUND($D$6/12*MAX(0,(Calculator!prev_prin_balance)),2))</f>
        <v/>
      </c>
      <c r="E43" s="47" t="str">
        <f t="shared" si="2"/>
        <v/>
      </c>
      <c r="F43" s="47" t="str">
        <f>IF(A43="","",ROUND(SUM(Calculator!prev_prin_balance,-E43),2))</f>
        <v/>
      </c>
      <c r="G43" s="69" t="str">
        <f t="shared" si="3"/>
        <v/>
      </c>
      <c r="H43" s="47" t="str">
        <f>IF(A43="","",IF(Calculator!prev_prin_balance=0,MIN(Calculator!prev_heloc_prin_balance+Calculator!prev_heloc_int_balance+K43,MAX(0,Calculator!free_cash_flow+Calculator!loan_payment))+IF($O$7="No",0,Calculator!loan_payment+$I$6),IF($O$7="No",Calculator!free_cash_flow,$I$5)))</f>
        <v/>
      </c>
      <c r="I43" s="47" t="str">
        <f>IF(A43="","",IF($O$7="Yes",$I$6+Calculator!loan_payment,0))</f>
        <v/>
      </c>
      <c r="J43" s="47" t="str">
        <f>IF(A43="","",IF(Calculator!prev_prin_balance&lt;=0,0,IF(Calculator!prev_heloc_prin_balance&lt;Calculator!free_cash_flow,MAX(0,MIN($O$6,D43+Calculator!prev_prin_balance+Calculator!loan_payment)),0)))</f>
        <v/>
      </c>
      <c r="K43" s="47" t="str">
        <f>IF(A43="","",ROUND((B43-Calculator!prev_date)*(Calculator!prev_heloc_rate/$O$8)*MAX(0,Calculator!prev_heloc_prin_balance),2))</f>
        <v/>
      </c>
      <c r="L43" s="47" t="str">
        <f>IF(A43="","",MAX(0,MIN(1*H43,Calculator!prev_heloc_int_balance+K43)))</f>
        <v/>
      </c>
      <c r="M43" s="47" t="str">
        <f>IF(A43="","",(Calculator!prev_heloc_int_balance+K43)-L43)</f>
        <v/>
      </c>
      <c r="N43" s="47" t="str">
        <f t="shared" si="4"/>
        <v/>
      </c>
      <c r="O43" s="47" t="str">
        <f>IF(A43="","",Calculator!prev_heloc_prin_balance-N43)</f>
        <v/>
      </c>
      <c r="P43" s="47" t="str">
        <f t="shared" si="16"/>
        <v/>
      </c>
      <c r="Q43" s="40"/>
      <c r="R43" s="67">
        <f t="shared" si="5"/>
        <v>5</v>
      </c>
      <c r="S43" s="68">
        <f t="shared" si="6"/>
        <v>43252</v>
      </c>
      <c r="T43" s="47">
        <f t="shared" si="7"/>
        <v>1079.190945</v>
      </c>
      <c r="U43" s="47">
        <f t="shared" si="8"/>
        <v>896.3892127</v>
      </c>
      <c r="V43" s="47">
        <f t="shared" si="9"/>
        <v>182.8017325</v>
      </c>
      <c r="W43" s="47">
        <f t="shared" si="10"/>
        <v>179095.0408</v>
      </c>
      <c r="X43" s="40"/>
      <c r="Y43" s="67">
        <f t="shared" si="11"/>
        <v>5</v>
      </c>
      <c r="Z43" s="68">
        <f t="shared" si="12"/>
        <v>43252</v>
      </c>
      <c r="AA43" s="47">
        <f>IF(Y43="","",MIN($D$9+Calculator!free_cash_flow,AD42+AB43))</f>
        <v>1579.190945</v>
      </c>
      <c r="AB43" s="47">
        <f t="shared" si="13"/>
        <v>886.3139624</v>
      </c>
      <c r="AC43" s="47">
        <f t="shared" si="14"/>
        <v>692.8769828</v>
      </c>
      <c r="AD43" s="47">
        <f t="shared" si="15"/>
        <v>176569.9155</v>
      </c>
    </row>
    <row r="44" ht="12.75" customHeight="1">
      <c r="A44" s="67" t="str">
        <f>IF(OR(Calculator!prev_total_owed&lt;=0,Calculator!prev_total_owed=""),"",Calculator!prev_pmt_num+1)</f>
        <v/>
      </c>
      <c r="B44" s="68" t="str">
        <f t="shared" si="1"/>
        <v/>
      </c>
      <c r="C44" s="47" t="str">
        <f>IF(A44="","",MIN(D44+Calculator!prev_prin_balance,Calculator!loan_payment+J44))</f>
        <v/>
      </c>
      <c r="D44" s="47" t="str">
        <f>IF(A44="","",ROUND($D$6/12*MAX(0,(Calculator!prev_prin_balance)),2))</f>
        <v/>
      </c>
      <c r="E44" s="47" t="str">
        <f t="shared" si="2"/>
        <v/>
      </c>
      <c r="F44" s="47" t="str">
        <f>IF(A44="","",ROUND(SUM(Calculator!prev_prin_balance,-E44),2))</f>
        <v/>
      </c>
      <c r="G44" s="69" t="str">
        <f t="shared" si="3"/>
        <v/>
      </c>
      <c r="H44" s="47" t="str">
        <f>IF(A44="","",IF(Calculator!prev_prin_balance=0,MIN(Calculator!prev_heloc_prin_balance+Calculator!prev_heloc_int_balance+K44,MAX(0,Calculator!free_cash_flow+Calculator!loan_payment))+IF($O$7="No",0,Calculator!loan_payment+$I$6),IF($O$7="No",Calculator!free_cash_flow,$I$5)))</f>
        <v/>
      </c>
      <c r="I44" s="47" t="str">
        <f>IF(A44="","",IF($O$7="Yes",$I$6+Calculator!loan_payment,0))</f>
        <v/>
      </c>
      <c r="J44" s="47" t="str">
        <f>IF(A44="","",IF(Calculator!prev_prin_balance&lt;=0,0,IF(Calculator!prev_heloc_prin_balance&lt;Calculator!free_cash_flow,MAX(0,MIN($O$6,D44+Calculator!prev_prin_balance+Calculator!loan_payment)),0)))</f>
        <v/>
      </c>
      <c r="K44" s="47" t="str">
        <f>IF(A44="","",ROUND((B44-Calculator!prev_date)*(Calculator!prev_heloc_rate/$O$8)*MAX(0,Calculator!prev_heloc_prin_balance),2))</f>
        <v/>
      </c>
      <c r="L44" s="47" t="str">
        <f>IF(A44="","",MAX(0,MIN(1*H44,Calculator!prev_heloc_int_balance+K44)))</f>
        <v/>
      </c>
      <c r="M44" s="47" t="str">
        <f>IF(A44="","",(Calculator!prev_heloc_int_balance+K44)-L44)</f>
        <v/>
      </c>
      <c r="N44" s="47" t="str">
        <f t="shared" si="4"/>
        <v/>
      </c>
      <c r="O44" s="47" t="str">
        <f>IF(A44="","",Calculator!prev_heloc_prin_balance-N44)</f>
        <v/>
      </c>
      <c r="P44" s="47" t="str">
        <f t="shared" si="16"/>
        <v/>
      </c>
      <c r="Q44" s="40"/>
      <c r="R44" s="67">
        <f t="shared" si="5"/>
        <v>6</v>
      </c>
      <c r="S44" s="68">
        <f t="shared" si="6"/>
        <v>43282</v>
      </c>
      <c r="T44" s="47">
        <f t="shared" si="7"/>
        <v>1079.190945</v>
      </c>
      <c r="U44" s="47">
        <f t="shared" si="8"/>
        <v>895.4752041</v>
      </c>
      <c r="V44" s="47">
        <f t="shared" si="9"/>
        <v>183.7157412</v>
      </c>
      <c r="W44" s="47">
        <f t="shared" si="10"/>
        <v>178911.3251</v>
      </c>
      <c r="X44" s="40"/>
      <c r="Y44" s="67">
        <f t="shared" si="11"/>
        <v>6</v>
      </c>
      <c r="Z44" s="68">
        <f t="shared" si="12"/>
        <v>43282</v>
      </c>
      <c r="AA44" s="47">
        <f>IF(Y44="","",MIN($D$9+Calculator!free_cash_flow,AD43+AB44))</f>
        <v>1579.190945</v>
      </c>
      <c r="AB44" s="47">
        <f t="shared" si="13"/>
        <v>882.8495775</v>
      </c>
      <c r="AC44" s="47">
        <f t="shared" si="14"/>
        <v>696.3413678</v>
      </c>
      <c r="AD44" s="47">
        <f t="shared" si="15"/>
        <v>175873.5741</v>
      </c>
    </row>
    <row r="45" ht="12.75" customHeight="1">
      <c r="A45" s="67" t="str">
        <f>IF(OR(Calculator!prev_total_owed&lt;=0,Calculator!prev_total_owed=""),"",Calculator!prev_pmt_num+1)</f>
        <v/>
      </c>
      <c r="B45" s="68" t="str">
        <f t="shared" si="1"/>
        <v/>
      </c>
      <c r="C45" s="47" t="str">
        <f>IF(A45="","",MIN(D45+Calculator!prev_prin_balance,Calculator!loan_payment+J45))</f>
        <v/>
      </c>
      <c r="D45" s="47" t="str">
        <f>IF(A45="","",ROUND($D$6/12*MAX(0,(Calculator!prev_prin_balance)),2))</f>
        <v/>
      </c>
      <c r="E45" s="47" t="str">
        <f t="shared" si="2"/>
        <v/>
      </c>
      <c r="F45" s="47" t="str">
        <f>IF(A45="","",ROUND(SUM(Calculator!prev_prin_balance,-E45),2))</f>
        <v/>
      </c>
      <c r="G45" s="69" t="str">
        <f t="shared" si="3"/>
        <v/>
      </c>
      <c r="H45" s="47" t="str">
        <f>IF(A45="","",IF(Calculator!prev_prin_balance=0,MIN(Calculator!prev_heloc_prin_balance+Calculator!prev_heloc_int_balance+K45,MAX(0,Calculator!free_cash_flow+Calculator!loan_payment))+IF($O$7="No",0,Calculator!loan_payment+$I$6),IF($O$7="No",Calculator!free_cash_flow,$I$5)))</f>
        <v/>
      </c>
      <c r="I45" s="47" t="str">
        <f>IF(A45="","",IF($O$7="Yes",$I$6+Calculator!loan_payment,0))</f>
        <v/>
      </c>
      <c r="J45" s="47" t="str">
        <f>IF(A45="","",IF(Calculator!prev_prin_balance&lt;=0,0,IF(Calculator!prev_heloc_prin_balance&lt;Calculator!free_cash_flow,MAX(0,MIN($O$6,D45+Calculator!prev_prin_balance+Calculator!loan_payment)),0)))</f>
        <v/>
      </c>
      <c r="K45" s="47" t="str">
        <f>IF(A45="","",ROUND((B45-Calculator!prev_date)*(Calculator!prev_heloc_rate/$O$8)*MAX(0,Calculator!prev_heloc_prin_balance),2))</f>
        <v/>
      </c>
      <c r="L45" s="47" t="str">
        <f>IF(A45="","",MAX(0,MIN(1*H45,Calculator!prev_heloc_int_balance+K45)))</f>
        <v/>
      </c>
      <c r="M45" s="47" t="str">
        <f>IF(A45="","",(Calculator!prev_heloc_int_balance+K45)-L45)</f>
        <v/>
      </c>
      <c r="N45" s="47" t="str">
        <f t="shared" si="4"/>
        <v/>
      </c>
      <c r="O45" s="47" t="str">
        <f>IF(A45="","",Calculator!prev_heloc_prin_balance-N45)</f>
        <v/>
      </c>
      <c r="P45" s="47" t="str">
        <f t="shared" si="16"/>
        <v/>
      </c>
      <c r="Q45" s="40"/>
      <c r="R45" s="67">
        <f t="shared" si="5"/>
        <v>7</v>
      </c>
      <c r="S45" s="68">
        <f t="shared" si="6"/>
        <v>43313</v>
      </c>
      <c r="T45" s="47">
        <f t="shared" si="7"/>
        <v>1079.190945</v>
      </c>
      <c r="U45" s="47">
        <f t="shared" si="8"/>
        <v>894.5566254</v>
      </c>
      <c r="V45" s="47">
        <f t="shared" si="9"/>
        <v>184.6343199</v>
      </c>
      <c r="W45" s="47">
        <f t="shared" si="10"/>
        <v>178726.6908</v>
      </c>
      <c r="X45" s="40"/>
      <c r="Y45" s="67">
        <f t="shared" si="11"/>
        <v>7</v>
      </c>
      <c r="Z45" s="68">
        <f t="shared" si="12"/>
        <v>43313</v>
      </c>
      <c r="AA45" s="47">
        <f>IF(Y45="","",MIN($D$9+Calculator!free_cash_flow,AD44+AB45))</f>
        <v>1579.190945</v>
      </c>
      <c r="AB45" s="47">
        <f t="shared" si="13"/>
        <v>879.3678707</v>
      </c>
      <c r="AC45" s="47">
        <f t="shared" si="14"/>
        <v>699.8230746</v>
      </c>
      <c r="AD45" s="47">
        <f t="shared" si="15"/>
        <v>175173.7511</v>
      </c>
    </row>
    <row r="46" ht="12.75" customHeight="1">
      <c r="A46" s="67" t="str">
        <f>IF(OR(Calculator!prev_total_owed&lt;=0,Calculator!prev_total_owed=""),"",Calculator!prev_pmt_num+1)</f>
        <v/>
      </c>
      <c r="B46" s="68" t="str">
        <f t="shared" si="1"/>
        <v/>
      </c>
      <c r="C46" s="47" t="str">
        <f>IF(A46="","",MIN(D46+Calculator!prev_prin_balance,Calculator!loan_payment+J46))</f>
        <v/>
      </c>
      <c r="D46" s="47" t="str">
        <f>IF(A46="","",ROUND($D$6/12*MAX(0,(Calculator!prev_prin_balance)),2))</f>
        <v/>
      </c>
      <c r="E46" s="47" t="str">
        <f t="shared" si="2"/>
        <v/>
      </c>
      <c r="F46" s="47" t="str">
        <f>IF(A46="","",ROUND(SUM(Calculator!prev_prin_balance,-E46),2))</f>
        <v/>
      </c>
      <c r="G46" s="69" t="str">
        <f t="shared" si="3"/>
        <v/>
      </c>
      <c r="H46" s="47" t="str">
        <f>IF(A46="","",IF(Calculator!prev_prin_balance=0,MIN(Calculator!prev_heloc_prin_balance+Calculator!prev_heloc_int_balance+K46,MAX(0,Calculator!free_cash_flow+Calculator!loan_payment))+IF($O$7="No",0,Calculator!loan_payment+$I$6),IF($O$7="No",Calculator!free_cash_flow,$I$5)))</f>
        <v/>
      </c>
      <c r="I46" s="47" t="str">
        <f>IF(A46="","",IF($O$7="Yes",$I$6+Calculator!loan_payment,0))</f>
        <v/>
      </c>
      <c r="J46" s="47" t="str">
        <f>IF(A46="","",IF(Calculator!prev_prin_balance&lt;=0,0,IF(Calculator!prev_heloc_prin_balance&lt;Calculator!free_cash_flow,MAX(0,MIN($O$6,D46+Calculator!prev_prin_balance+Calculator!loan_payment)),0)))</f>
        <v/>
      </c>
      <c r="K46" s="47" t="str">
        <f>IF(A46="","",ROUND((B46-Calculator!prev_date)*(Calculator!prev_heloc_rate/$O$8)*MAX(0,Calculator!prev_heloc_prin_balance),2))</f>
        <v/>
      </c>
      <c r="L46" s="47" t="str">
        <f>IF(A46="","",MAX(0,MIN(1*H46,Calculator!prev_heloc_int_balance+K46)))</f>
        <v/>
      </c>
      <c r="M46" s="47" t="str">
        <f>IF(A46="","",(Calculator!prev_heloc_int_balance+K46)-L46)</f>
        <v/>
      </c>
      <c r="N46" s="47" t="str">
        <f t="shared" si="4"/>
        <v/>
      </c>
      <c r="O46" s="47" t="str">
        <f>IF(A46="","",Calculator!prev_heloc_prin_balance-N46)</f>
        <v/>
      </c>
      <c r="P46" s="47" t="str">
        <f t="shared" si="16"/>
        <v/>
      </c>
      <c r="Q46" s="40"/>
      <c r="R46" s="67">
        <f t="shared" si="5"/>
        <v>8</v>
      </c>
      <c r="S46" s="68">
        <f t="shared" si="6"/>
        <v>43344</v>
      </c>
      <c r="T46" s="47">
        <f t="shared" si="7"/>
        <v>1079.190945</v>
      </c>
      <c r="U46" s="47">
        <f t="shared" si="8"/>
        <v>893.6334538</v>
      </c>
      <c r="V46" s="47">
        <f t="shared" si="9"/>
        <v>185.5574915</v>
      </c>
      <c r="W46" s="47">
        <f t="shared" si="10"/>
        <v>178541.1333</v>
      </c>
      <c r="X46" s="40"/>
      <c r="Y46" s="67">
        <f t="shared" si="11"/>
        <v>8</v>
      </c>
      <c r="Z46" s="68">
        <f t="shared" si="12"/>
        <v>43344</v>
      </c>
      <c r="AA46" s="47">
        <f>IF(Y46="","",MIN($D$9+Calculator!free_cash_flow,AD45+AB46))</f>
        <v>1579.190945</v>
      </c>
      <c r="AB46" s="47">
        <f t="shared" si="13"/>
        <v>875.8687553</v>
      </c>
      <c r="AC46" s="47">
        <f t="shared" si="14"/>
        <v>703.32219</v>
      </c>
      <c r="AD46" s="47">
        <f t="shared" si="15"/>
        <v>174470.4289</v>
      </c>
    </row>
    <row r="47" ht="12.75" customHeight="1">
      <c r="A47" s="67" t="str">
        <f>IF(OR(Calculator!prev_total_owed&lt;=0,Calculator!prev_total_owed=""),"",Calculator!prev_pmt_num+1)</f>
        <v/>
      </c>
      <c r="B47" s="68" t="str">
        <f t="shared" si="1"/>
        <v/>
      </c>
      <c r="C47" s="47" t="str">
        <f>IF(A47="","",MIN(D47+Calculator!prev_prin_balance,Calculator!loan_payment+J47))</f>
        <v/>
      </c>
      <c r="D47" s="47" t="str">
        <f>IF(A47="","",ROUND($D$6/12*MAX(0,(Calculator!prev_prin_balance)),2))</f>
        <v/>
      </c>
      <c r="E47" s="47" t="str">
        <f t="shared" si="2"/>
        <v/>
      </c>
      <c r="F47" s="47" t="str">
        <f>IF(A47="","",ROUND(SUM(Calculator!prev_prin_balance,-E47),2))</f>
        <v/>
      </c>
      <c r="G47" s="69" t="str">
        <f t="shared" si="3"/>
        <v/>
      </c>
      <c r="H47" s="47" t="str">
        <f>IF(A47="","",IF(Calculator!prev_prin_balance=0,MIN(Calculator!prev_heloc_prin_balance+Calculator!prev_heloc_int_balance+K47,MAX(0,Calculator!free_cash_flow+Calculator!loan_payment))+IF($O$7="No",0,Calculator!loan_payment+$I$6),IF($O$7="No",Calculator!free_cash_flow,$I$5)))</f>
        <v/>
      </c>
      <c r="I47" s="47" t="str">
        <f>IF(A47="","",IF($O$7="Yes",$I$6+Calculator!loan_payment,0))</f>
        <v/>
      </c>
      <c r="J47" s="47" t="str">
        <f>IF(A47="","",IF(Calculator!prev_prin_balance&lt;=0,0,IF(Calculator!prev_heloc_prin_balance&lt;Calculator!free_cash_flow,MAX(0,MIN($O$6,D47+Calculator!prev_prin_balance+Calculator!loan_payment)),0)))</f>
        <v/>
      </c>
      <c r="K47" s="47" t="str">
        <f>IF(A47="","",ROUND((B47-Calculator!prev_date)*(Calculator!prev_heloc_rate/$O$8)*MAX(0,Calculator!prev_heloc_prin_balance),2))</f>
        <v/>
      </c>
      <c r="L47" s="47" t="str">
        <f>IF(A47="","",MAX(0,MIN(1*H47,Calculator!prev_heloc_int_balance+K47)))</f>
        <v/>
      </c>
      <c r="M47" s="47" t="str">
        <f>IF(A47="","",(Calculator!prev_heloc_int_balance+K47)-L47)</f>
        <v/>
      </c>
      <c r="N47" s="47" t="str">
        <f t="shared" si="4"/>
        <v/>
      </c>
      <c r="O47" s="47" t="str">
        <f>IF(A47="","",Calculator!prev_heloc_prin_balance-N47)</f>
        <v/>
      </c>
      <c r="P47" s="47" t="str">
        <f t="shared" si="16"/>
        <v/>
      </c>
      <c r="Q47" s="40"/>
      <c r="R47" s="67">
        <f t="shared" si="5"/>
        <v>9</v>
      </c>
      <c r="S47" s="68">
        <f t="shared" si="6"/>
        <v>43374</v>
      </c>
      <c r="T47" s="47">
        <f t="shared" si="7"/>
        <v>1079.190945</v>
      </c>
      <c r="U47" s="47">
        <f t="shared" si="8"/>
        <v>892.7056663</v>
      </c>
      <c r="V47" s="47">
        <f t="shared" si="9"/>
        <v>186.485279</v>
      </c>
      <c r="W47" s="47">
        <f t="shared" si="10"/>
        <v>178354.648</v>
      </c>
      <c r="X47" s="40"/>
      <c r="Y47" s="67">
        <f t="shared" si="11"/>
        <v>9</v>
      </c>
      <c r="Z47" s="68">
        <f t="shared" si="12"/>
        <v>43374</v>
      </c>
      <c r="AA47" s="47">
        <f>IF(Y47="","",MIN($D$9+Calculator!free_cash_flow,AD46+AB47))</f>
        <v>1579.190945</v>
      </c>
      <c r="AB47" s="47">
        <f t="shared" si="13"/>
        <v>872.3521444</v>
      </c>
      <c r="AC47" s="47">
        <f t="shared" si="14"/>
        <v>706.8388009</v>
      </c>
      <c r="AD47" s="47">
        <f t="shared" si="15"/>
        <v>173763.5901</v>
      </c>
    </row>
    <row r="48" ht="12.75" customHeight="1">
      <c r="A48" s="67" t="str">
        <f>IF(OR(Calculator!prev_total_owed&lt;=0,Calculator!prev_total_owed=""),"",Calculator!prev_pmt_num+1)</f>
        <v/>
      </c>
      <c r="B48" s="68" t="str">
        <f t="shared" si="1"/>
        <v/>
      </c>
      <c r="C48" s="47" t="str">
        <f>IF(A48="","",MIN(D48+Calculator!prev_prin_balance,Calculator!loan_payment+J48))</f>
        <v/>
      </c>
      <c r="D48" s="47" t="str">
        <f>IF(A48="","",ROUND($D$6/12*MAX(0,(Calculator!prev_prin_balance)),2))</f>
        <v/>
      </c>
      <c r="E48" s="47" t="str">
        <f t="shared" si="2"/>
        <v/>
      </c>
      <c r="F48" s="47" t="str">
        <f>IF(A48="","",ROUND(SUM(Calculator!prev_prin_balance,-E48),2))</f>
        <v/>
      </c>
      <c r="G48" s="69" t="str">
        <f t="shared" si="3"/>
        <v/>
      </c>
      <c r="H48" s="47" t="str">
        <f>IF(A48="","",IF(Calculator!prev_prin_balance=0,MIN(Calculator!prev_heloc_prin_balance+Calculator!prev_heloc_int_balance+K48,MAX(0,Calculator!free_cash_flow+Calculator!loan_payment))+IF($O$7="No",0,Calculator!loan_payment+$I$6),IF($O$7="No",Calculator!free_cash_flow,$I$5)))</f>
        <v/>
      </c>
      <c r="I48" s="47" t="str">
        <f>IF(A48="","",IF($O$7="Yes",$I$6+Calculator!loan_payment,0))</f>
        <v/>
      </c>
      <c r="J48" s="47" t="str">
        <f>IF(A48="","",IF(Calculator!prev_prin_balance&lt;=0,0,IF(Calculator!prev_heloc_prin_balance&lt;Calculator!free_cash_flow,MAX(0,MIN($O$6,D48+Calculator!prev_prin_balance+Calculator!loan_payment)),0)))</f>
        <v/>
      </c>
      <c r="K48" s="47" t="str">
        <f>IF(A48="","",ROUND((B48-Calculator!prev_date)*(Calculator!prev_heloc_rate/$O$8)*MAX(0,Calculator!prev_heloc_prin_balance),2))</f>
        <v/>
      </c>
      <c r="L48" s="47" t="str">
        <f>IF(A48="","",MAX(0,MIN(1*H48,Calculator!prev_heloc_int_balance+K48)))</f>
        <v/>
      </c>
      <c r="M48" s="47" t="str">
        <f>IF(A48="","",(Calculator!prev_heloc_int_balance+K48)-L48)</f>
        <v/>
      </c>
      <c r="N48" s="47" t="str">
        <f t="shared" si="4"/>
        <v/>
      </c>
      <c r="O48" s="47" t="str">
        <f>IF(A48="","",Calculator!prev_heloc_prin_balance-N48)</f>
        <v/>
      </c>
      <c r="P48" s="47" t="str">
        <f t="shared" si="16"/>
        <v/>
      </c>
      <c r="Q48" s="40"/>
      <c r="R48" s="67">
        <f t="shared" si="5"/>
        <v>10</v>
      </c>
      <c r="S48" s="68">
        <f t="shared" si="6"/>
        <v>43405</v>
      </c>
      <c r="T48" s="47">
        <f t="shared" si="7"/>
        <v>1079.190945</v>
      </c>
      <c r="U48" s="47">
        <f t="shared" si="8"/>
        <v>891.7732399</v>
      </c>
      <c r="V48" s="47">
        <f t="shared" si="9"/>
        <v>187.4177054</v>
      </c>
      <c r="W48" s="47">
        <f t="shared" si="10"/>
        <v>178167.2303</v>
      </c>
      <c r="X48" s="40"/>
      <c r="Y48" s="67">
        <f t="shared" si="11"/>
        <v>10</v>
      </c>
      <c r="Z48" s="68">
        <f t="shared" si="12"/>
        <v>43405</v>
      </c>
      <c r="AA48" s="47">
        <f>IF(Y48="","",MIN($D$9+Calculator!free_cash_flow,AD47+AB48))</f>
        <v>1579.190945</v>
      </c>
      <c r="AB48" s="47">
        <f t="shared" si="13"/>
        <v>868.8179504</v>
      </c>
      <c r="AC48" s="47">
        <f t="shared" si="14"/>
        <v>710.3729949</v>
      </c>
      <c r="AD48" s="47">
        <f t="shared" si="15"/>
        <v>173053.2171</v>
      </c>
    </row>
    <row r="49" ht="12.75" customHeight="1">
      <c r="A49" s="67" t="str">
        <f>IF(OR(Calculator!prev_total_owed&lt;=0,Calculator!prev_total_owed=""),"",Calculator!prev_pmt_num+1)</f>
        <v/>
      </c>
      <c r="B49" s="68" t="str">
        <f t="shared" si="1"/>
        <v/>
      </c>
      <c r="C49" s="47" t="str">
        <f>IF(A49="","",MIN(D49+Calculator!prev_prin_balance,Calculator!loan_payment+J49))</f>
        <v/>
      </c>
      <c r="D49" s="47" t="str">
        <f>IF(A49="","",ROUND($D$6/12*MAX(0,(Calculator!prev_prin_balance)),2))</f>
        <v/>
      </c>
      <c r="E49" s="47" t="str">
        <f t="shared" si="2"/>
        <v/>
      </c>
      <c r="F49" s="47" t="str">
        <f>IF(A49="","",ROUND(SUM(Calculator!prev_prin_balance,-E49),2))</f>
        <v/>
      </c>
      <c r="G49" s="69" t="str">
        <f t="shared" si="3"/>
        <v/>
      </c>
      <c r="H49" s="47" t="str">
        <f>IF(A49="","",IF(Calculator!prev_prin_balance=0,MIN(Calculator!prev_heloc_prin_balance+Calculator!prev_heloc_int_balance+K49,MAX(0,Calculator!free_cash_flow+Calculator!loan_payment))+IF($O$7="No",0,Calculator!loan_payment+$I$6),IF($O$7="No",Calculator!free_cash_flow,$I$5)))</f>
        <v/>
      </c>
      <c r="I49" s="47" t="str">
        <f>IF(A49="","",IF($O$7="Yes",$I$6+Calculator!loan_payment,0))</f>
        <v/>
      </c>
      <c r="J49" s="47" t="str">
        <f>IF(A49="","",IF(Calculator!prev_prin_balance&lt;=0,0,IF(Calculator!prev_heloc_prin_balance&lt;Calculator!free_cash_flow,MAX(0,MIN($O$6,D49+Calculator!prev_prin_balance+Calculator!loan_payment)),0)))</f>
        <v/>
      </c>
      <c r="K49" s="47" t="str">
        <f>IF(A49="","",ROUND((B49-Calculator!prev_date)*(Calculator!prev_heloc_rate/$O$8)*MAX(0,Calculator!prev_heloc_prin_balance),2))</f>
        <v/>
      </c>
      <c r="L49" s="47" t="str">
        <f>IF(A49="","",MAX(0,MIN(1*H49,Calculator!prev_heloc_int_balance+K49)))</f>
        <v/>
      </c>
      <c r="M49" s="47" t="str">
        <f>IF(A49="","",(Calculator!prev_heloc_int_balance+K49)-L49)</f>
        <v/>
      </c>
      <c r="N49" s="47" t="str">
        <f t="shared" si="4"/>
        <v/>
      </c>
      <c r="O49" s="47" t="str">
        <f>IF(A49="","",Calculator!prev_heloc_prin_balance-N49)</f>
        <v/>
      </c>
      <c r="P49" s="47" t="str">
        <f t="shared" si="16"/>
        <v/>
      </c>
      <c r="Q49" s="40"/>
      <c r="R49" s="67">
        <f t="shared" si="5"/>
        <v>11</v>
      </c>
      <c r="S49" s="68">
        <f t="shared" si="6"/>
        <v>43435</v>
      </c>
      <c r="T49" s="47">
        <f t="shared" si="7"/>
        <v>1079.190945</v>
      </c>
      <c r="U49" s="47">
        <f t="shared" si="8"/>
        <v>890.8361514</v>
      </c>
      <c r="V49" s="47">
        <f t="shared" si="9"/>
        <v>188.3547939</v>
      </c>
      <c r="W49" s="47">
        <f t="shared" si="10"/>
        <v>177978.8755</v>
      </c>
      <c r="X49" s="40"/>
      <c r="Y49" s="67">
        <f t="shared" si="11"/>
        <v>11</v>
      </c>
      <c r="Z49" s="68">
        <f t="shared" si="12"/>
        <v>43435</v>
      </c>
      <c r="AA49" s="47">
        <f>IF(Y49="","",MIN($D$9+Calculator!free_cash_flow,AD48+AB49))</f>
        <v>1579.190945</v>
      </c>
      <c r="AB49" s="47">
        <f t="shared" si="13"/>
        <v>865.2660854</v>
      </c>
      <c r="AC49" s="47">
        <f t="shared" si="14"/>
        <v>713.9248599</v>
      </c>
      <c r="AD49" s="47">
        <f t="shared" si="15"/>
        <v>172339.2922</v>
      </c>
    </row>
    <row r="50" ht="12.75" customHeight="1">
      <c r="A50" s="67" t="str">
        <f>IF(OR(Calculator!prev_total_owed&lt;=0,Calculator!prev_total_owed=""),"",Calculator!prev_pmt_num+1)</f>
        <v/>
      </c>
      <c r="B50" s="68" t="str">
        <f t="shared" si="1"/>
        <v/>
      </c>
      <c r="C50" s="47" t="str">
        <f>IF(A50="","",MIN(D50+Calculator!prev_prin_balance,Calculator!loan_payment+J50))</f>
        <v/>
      </c>
      <c r="D50" s="47" t="str">
        <f>IF(A50="","",ROUND($D$6/12*MAX(0,(Calculator!prev_prin_balance)),2))</f>
        <v/>
      </c>
      <c r="E50" s="47" t="str">
        <f t="shared" si="2"/>
        <v/>
      </c>
      <c r="F50" s="47" t="str">
        <f>IF(A50="","",ROUND(SUM(Calculator!prev_prin_balance,-E50),2))</f>
        <v/>
      </c>
      <c r="G50" s="69" t="str">
        <f t="shared" si="3"/>
        <v/>
      </c>
      <c r="H50" s="47" t="str">
        <f>IF(A50="","",IF(Calculator!prev_prin_balance=0,MIN(Calculator!prev_heloc_prin_balance+Calculator!prev_heloc_int_balance+K50,MAX(0,Calculator!free_cash_flow+Calculator!loan_payment))+IF($O$7="No",0,Calculator!loan_payment+$I$6),IF($O$7="No",Calculator!free_cash_flow,$I$5)))</f>
        <v/>
      </c>
      <c r="I50" s="47" t="str">
        <f>IF(A50="","",IF($O$7="Yes",$I$6+Calculator!loan_payment,0))</f>
        <v/>
      </c>
      <c r="J50" s="47" t="str">
        <f>IF(A50="","",IF(Calculator!prev_prin_balance&lt;=0,0,IF(Calculator!prev_heloc_prin_balance&lt;Calculator!free_cash_flow,MAX(0,MIN($O$6,D50+Calculator!prev_prin_balance+Calculator!loan_payment)),0)))</f>
        <v/>
      </c>
      <c r="K50" s="47" t="str">
        <f>IF(A50="","",ROUND((B50-Calculator!prev_date)*(Calculator!prev_heloc_rate/$O$8)*MAX(0,Calculator!prev_heloc_prin_balance),2))</f>
        <v/>
      </c>
      <c r="L50" s="47" t="str">
        <f>IF(A50="","",MAX(0,MIN(1*H50,Calculator!prev_heloc_int_balance+K50)))</f>
        <v/>
      </c>
      <c r="M50" s="47" t="str">
        <f>IF(A50="","",(Calculator!prev_heloc_int_balance+K50)-L50)</f>
        <v/>
      </c>
      <c r="N50" s="47" t="str">
        <f t="shared" si="4"/>
        <v/>
      </c>
      <c r="O50" s="47" t="str">
        <f>IF(A50="","",Calculator!prev_heloc_prin_balance-N50)</f>
        <v/>
      </c>
      <c r="P50" s="47" t="str">
        <f t="shared" si="16"/>
        <v/>
      </c>
      <c r="Q50" s="40"/>
      <c r="R50" s="67">
        <f t="shared" si="5"/>
        <v>12</v>
      </c>
      <c r="S50" s="68">
        <f t="shared" si="6"/>
        <v>43466</v>
      </c>
      <c r="T50" s="47">
        <f t="shared" si="7"/>
        <v>1079.190945</v>
      </c>
      <c r="U50" s="47">
        <f t="shared" si="8"/>
        <v>889.8943774</v>
      </c>
      <c r="V50" s="47">
        <f t="shared" si="9"/>
        <v>189.2965678</v>
      </c>
      <c r="W50" s="47">
        <f t="shared" si="10"/>
        <v>177789.5789</v>
      </c>
      <c r="X50" s="40"/>
      <c r="Y50" s="67">
        <f t="shared" si="11"/>
        <v>12</v>
      </c>
      <c r="Z50" s="68">
        <f t="shared" si="12"/>
        <v>43466</v>
      </c>
      <c r="AA50" s="47">
        <f>IF(Y50="","",MIN($D$9+Calculator!free_cash_flow,AD49+AB50))</f>
        <v>1579.190945</v>
      </c>
      <c r="AB50" s="47">
        <f t="shared" si="13"/>
        <v>861.6964611</v>
      </c>
      <c r="AC50" s="47">
        <f t="shared" si="14"/>
        <v>717.4944842</v>
      </c>
      <c r="AD50" s="47">
        <f t="shared" si="15"/>
        <v>171621.7977</v>
      </c>
    </row>
    <row r="51" ht="12.75" customHeight="1">
      <c r="A51" s="67" t="str">
        <f>IF(OR(Calculator!prev_total_owed&lt;=0,Calculator!prev_total_owed=""),"",Calculator!prev_pmt_num+1)</f>
        <v/>
      </c>
      <c r="B51" s="68" t="str">
        <f t="shared" si="1"/>
        <v/>
      </c>
      <c r="C51" s="47" t="str">
        <f>IF(A51="","",MIN(D51+Calculator!prev_prin_balance,Calculator!loan_payment+J51))</f>
        <v/>
      </c>
      <c r="D51" s="47" t="str">
        <f>IF(A51="","",ROUND($D$6/12*MAX(0,(Calculator!prev_prin_balance)),2))</f>
        <v/>
      </c>
      <c r="E51" s="47" t="str">
        <f t="shared" si="2"/>
        <v/>
      </c>
      <c r="F51" s="47" t="str">
        <f>IF(A51="","",ROUND(SUM(Calculator!prev_prin_balance,-E51),2))</f>
        <v/>
      </c>
      <c r="G51" s="69" t="str">
        <f t="shared" si="3"/>
        <v/>
      </c>
      <c r="H51" s="47" t="str">
        <f>IF(A51="","",IF(Calculator!prev_prin_balance=0,MIN(Calculator!prev_heloc_prin_balance+Calculator!prev_heloc_int_balance+K51,MAX(0,Calculator!free_cash_flow+Calculator!loan_payment))+IF($O$7="No",0,Calculator!loan_payment+$I$6),IF($O$7="No",Calculator!free_cash_flow,$I$5)))</f>
        <v/>
      </c>
      <c r="I51" s="47" t="str">
        <f>IF(A51="","",IF($O$7="Yes",$I$6+Calculator!loan_payment,0))</f>
        <v/>
      </c>
      <c r="J51" s="47" t="str">
        <f>IF(A51="","",IF(Calculator!prev_prin_balance&lt;=0,0,IF(Calculator!prev_heloc_prin_balance&lt;Calculator!free_cash_flow,MAX(0,MIN($O$6,D51+Calculator!prev_prin_balance+Calculator!loan_payment)),0)))</f>
        <v/>
      </c>
      <c r="K51" s="47" t="str">
        <f>IF(A51="","",ROUND((B51-Calculator!prev_date)*(Calculator!prev_heloc_rate/$O$8)*MAX(0,Calculator!prev_heloc_prin_balance),2))</f>
        <v/>
      </c>
      <c r="L51" s="47" t="str">
        <f>IF(A51="","",MAX(0,MIN(1*H51,Calculator!prev_heloc_int_balance+K51)))</f>
        <v/>
      </c>
      <c r="M51" s="47" t="str">
        <f>IF(A51="","",(Calculator!prev_heloc_int_balance+K51)-L51)</f>
        <v/>
      </c>
      <c r="N51" s="47" t="str">
        <f t="shared" si="4"/>
        <v/>
      </c>
      <c r="O51" s="47" t="str">
        <f>IF(A51="","",Calculator!prev_heloc_prin_balance-N51)</f>
        <v/>
      </c>
      <c r="P51" s="47" t="str">
        <f t="shared" si="16"/>
        <v/>
      </c>
      <c r="Q51" s="40"/>
      <c r="R51" s="67">
        <f t="shared" si="5"/>
        <v>13</v>
      </c>
      <c r="S51" s="68">
        <f t="shared" si="6"/>
        <v>43497</v>
      </c>
      <c r="T51" s="47">
        <f t="shared" si="7"/>
        <v>1079.190945</v>
      </c>
      <c r="U51" s="47">
        <f t="shared" si="8"/>
        <v>888.9478946</v>
      </c>
      <c r="V51" s="47">
        <f t="shared" si="9"/>
        <v>190.2430507</v>
      </c>
      <c r="W51" s="47">
        <f t="shared" si="10"/>
        <v>177599.3359</v>
      </c>
      <c r="X51" s="40"/>
      <c r="Y51" s="67">
        <f t="shared" si="11"/>
        <v>13</v>
      </c>
      <c r="Z51" s="68">
        <f t="shared" si="12"/>
        <v>43497</v>
      </c>
      <c r="AA51" s="47">
        <f>IF(Y51="","",MIN($D$9+Calculator!free_cash_flow,AD50+AB51))</f>
        <v>1579.190945</v>
      </c>
      <c r="AB51" s="47">
        <f t="shared" si="13"/>
        <v>858.1089887</v>
      </c>
      <c r="AC51" s="47">
        <f t="shared" si="14"/>
        <v>721.0819566</v>
      </c>
      <c r="AD51" s="47">
        <f t="shared" si="15"/>
        <v>170900.7158</v>
      </c>
    </row>
    <row r="52" ht="12.75" customHeight="1">
      <c r="A52" s="67" t="str">
        <f>IF(OR(Calculator!prev_total_owed&lt;=0,Calculator!prev_total_owed=""),"",Calculator!prev_pmt_num+1)</f>
        <v/>
      </c>
      <c r="B52" s="68" t="str">
        <f t="shared" si="1"/>
        <v/>
      </c>
      <c r="C52" s="47" t="str">
        <f>IF(A52="","",MIN(D52+Calculator!prev_prin_balance,Calculator!loan_payment+J52))</f>
        <v/>
      </c>
      <c r="D52" s="47" t="str">
        <f>IF(A52="","",ROUND($D$6/12*MAX(0,(Calculator!prev_prin_balance)),2))</f>
        <v/>
      </c>
      <c r="E52" s="47" t="str">
        <f t="shared" si="2"/>
        <v/>
      </c>
      <c r="F52" s="47" t="str">
        <f>IF(A52="","",ROUND(SUM(Calculator!prev_prin_balance,-E52),2))</f>
        <v/>
      </c>
      <c r="G52" s="69" t="str">
        <f t="shared" si="3"/>
        <v/>
      </c>
      <c r="H52" s="47" t="str">
        <f>IF(A52="","",IF(Calculator!prev_prin_balance=0,MIN(Calculator!prev_heloc_prin_balance+Calculator!prev_heloc_int_balance+K52,MAX(0,Calculator!free_cash_flow+Calculator!loan_payment))+IF($O$7="No",0,Calculator!loan_payment+$I$6),IF($O$7="No",Calculator!free_cash_flow,$I$5)))</f>
        <v/>
      </c>
      <c r="I52" s="47" t="str">
        <f>IF(A52="","",IF($O$7="Yes",$I$6+Calculator!loan_payment,0))</f>
        <v/>
      </c>
      <c r="J52" s="47" t="str">
        <f>IF(A52="","",IF(Calculator!prev_prin_balance&lt;=0,0,IF(Calculator!prev_heloc_prin_balance&lt;Calculator!free_cash_flow,MAX(0,MIN($O$6,D52+Calculator!prev_prin_balance+Calculator!loan_payment)),0)))</f>
        <v/>
      </c>
      <c r="K52" s="47" t="str">
        <f>IF(A52="","",ROUND((B52-Calculator!prev_date)*(Calculator!prev_heloc_rate/$O$8)*MAX(0,Calculator!prev_heloc_prin_balance),2))</f>
        <v/>
      </c>
      <c r="L52" s="47" t="str">
        <f>IF(A52="","",MAX(0,MIN(1*H52,Calculator!prev_heloc_int_balance+K52)))</f>
        <v/>
      </c>
      <c r="M52" s="47" t="str">
        <f>IF(A52="","",(Calculator!prev_heloc_int_balance+K52)-L52)</f>
        <v/>
      </c>
      <c r="N52" s="47" t="str">
        <f t="shared" si="4"/>
        <v/>
      </c>
      <c r="O52" s="47" t="str">
        <f>IF(A52="","",Calculator!prev_heloc_prin_balance-N52)</f>
        <v/>
      </c>
      <c r="P52" s="47" t="str">
        <f t="shared" si="16"/>
        <v/>
      </c>
      <c r="Q52" s="40"/>
      <c r="R52" s="67">
        <f t="shared" si="5"/>
        <v>14</v>
      </c>
      <c r="S52" s="68">
        <f t="shared" si="6"/>
        <v>43525</v>
      </c>
      <c r="T52" s="47">
        <f t="shared" si="7"/>
        <v>1079.190945</v>
      </c>
      <c r="U52" s="47">
        <f t="shared" si="8"/>
        <v>887.9966793</v>
      </c>
      <c r="V52" s="47">
        <f t="shared" si="9"/>
        <v>191.1942659</v>
      </c>
      <c r="W52" s="47">
        <f t="shared" si="10"/>
        <v>177408.1416</v>
      </c>
      <c r="X52" s="40"/>
      <c r="Y52" s="67">
        <f t="shared" si="11"/>
        <v>14</v>
      </c>
      <c r="Z52" s="68">
        <f t="shared" si="12"/>
        <v>43525</v>
      </c>
      <c r="AA52" s="47">
        <f>IF(Y52="","",MIN($D$9+Calculator!free_cash_flow,AD51+AB52))</f>
        <v>1579.190945</v>
      </c>
      <c r="AB52" s="47">
        <f t="shared" si="13"/>
        <v>854.5035789</v>
      </c>
      <c r="AC52" s="47">
        <f t="shared" si="14"/>
        <v>724.6873664</v>
      </c>
      <c r="AD52" s="47">
        <f t="shared" si="15"/>
        <v>170176.0284</v>
      </c>
    </row>
    <row r="53" ht="12.75" customHeight="1">
      <c r="A53" s="67" t="str">
        <f>IF(OR(Calculator!prev_total_owed&lt;=0,Calculator!prev_total_owed=""),"",Calculator!prev_pmt_num+1)</f>
        <v/>
      </c>
      <c r="B53" s="68" t="str">
        <f t="shared" si="1"/>
        <v/>
      </c>
      <c r="C53" s="47" t="str">
        <f>IF(A53="","",MIN(D53+Calculator!prev_prin_balance,Calculator!loan_payment+J53))</f>
        <v/>
      </c>
      <c r="D53" s="47" t="str">
        <f>IF(A53="","",ROUND($D$6/12*MAX(0,(Calculator!prev_prin_balance)),2))</f>
        <v/>
      </c>
      <c r="E53" s="47" t="str">
        <f t="shared" si="2"/>
        <v/>
      </c>
      <c r="F53" s="47" t="str">
        <f>IF(A53="","",ROUND(SUM(Calculator!prev_prin_balance,-E53),2))</f>
        <v/>
      </c>
      <c r="G53" s="69" t="str">
        <f t="shared" si="3"/>
        <v/>
      </c>
      <c r="H53" s="47" t="str">
        <f>IF(A53="","",IF(Calculator!prev_prin_balance=0,MIN(Calculator!prev_heloc_prin_balance+Calculator!prev_heloc_int_balance+K53,MAX(0,Calculator!free_cash_flow+Calculator!loan_payment))+IF($O$7="No",0,Calculator!loan_payment+$I$6),IF($O$7="No",Calculator!free_cash_flow,$I$5)))</f>
        <v/>
      </c>
      <c r="I53" s="47" t="str">
        <f>IF(A53="","",IF($O$7="Yes",$I$6+Calculator!loan_payment,0))</f>
        <v/>
      </c>
      <c r="J53" s="47" t="str">
        <f>IF(A53="","",IF(Calculator!prev_prin_balance&lt;=0,0,IF(Calculator!prev_heloc_prin_balance&lt;Calculator!free_cash_flow,MAX(0,MIN($O$6,D53+Calculator!prev_prin_balance+Calculator!loan_payment)),0)))</f>
        <v/>
      </c>
      <c r="K53" s="47" t="str">
        <f>IF(A53="","",ROUND((B53-Calculator!prev_date)*(Calculator!prev_heloc_rate/$O$8)*MAX(0,Calculator!prev_heloc_prin_balance),2))</f>
        <v/>
      </c>
      <c r="L53" s="47" t="str">
        <f>IF(A53="","",MAX(0,MIN(1*H53,Calculator!prev_heloc_int_balance+K53)))</f>
        <v/>
      </c>
      <c r="M53" s="47" t="str">
        <f>IF(A53="","",(Calculator!prev_heloc_int_balance+K53)-L53)</f>
        <v/>
      </c>
      <c r="N53" s="47" t="str">
        <f t="shared" si="4"/>
        <v/>
      </c>
      <c r="O53" s="47" t="str">
        <f>IF(A53="","",Calculator!prev_heloc_prin_balance-N53)</f>
        <v/>
      </c>
      <c r="P53" s="47" t="str">
        <f t="shared" si="16"/>
        <v/>
      </c>
      <c r="Q53" s="40"/>
      <c r="R53" s="67">
        <f t="shared" si="5"/>
        <v>15</v>
      </c>
      <c r="S53" s="68">
        <f t="shared" si="6"/>
        <v>43556</v>
      </c>
      <c r="T53" s="47">
        <f t="shared" si="7"/>
        <v>1079.190945</v>
      </c>
      <c r="U53" s="47">
        <f t="shared" si="8"/>
        <v>887.040708</v>
      </c>
      <c r="V53" s="47">
        <f t="shared" si="9"/>
        <v>192.1502373</v>
      </c>
      <c r="W53" s="47">
        <f t="shared" si="10"/>
        <v>177215.9914</v>
      </c>
      <c r="X53" s="40"/>
      <c r="Y53" s="67">
        <f t="shared" si="11"/>
        <v>15</v>
      </c>
      <c r="Z53" s="68">
        <f t="shared" si="12"/>
        <v>43556</v>
      </c>
      <c r="AA53" s="47">
        <f>IF(Y53="","",MIN($D$9+Calculator!free_cash_flow,AD52+AB53))</f>
        <v>1579.190945</v>
      </c>
      <c r="AB53" s="47">
        <f t="shared" si="13"/>
        <v>850.880142</v>
      </c>
      <c r="AC53" s="47">
        <f t="shared" si="14"/>
        <v>728.3108032</v>
      </c>
      <c r="AD53" s="47">
        <f t="shared" si="15"/>
        <v>169447.7176</v>
      </c>
    </row>
    <row r="54" ht="12.75" customHeight="1">
      <c r="A54" s="67" t="str">
        <f>IF(OR(Calculator!prev_total_owed&lt;=0,Calculator!prev_total_owed=""),"",Calculator!prev_pmt_num+1)</f>
        <v/>
      </c>
      <c r="B54" s="68" t="str">
        <f t="shared" si="1"/>
        <v/>
      </c>
      <c r="C54" s="47" t="str">
        <f>IF(A54="","",MIN(D54+Calculator!prev_prin_balance,Calculator!loan_payment+J54))</f>
        <v/>
      </c>
      <c r="D54" s="47" t="str">
        <f>IF(A54="","",ROUND($D$6/12*MAX(0,(Calculator!prev_prin_balance)),2))</f>
        <v/>
      </c>
      <c r="E54" s="47" t="str">
        <f t="shared" si="2"/>
        <v/>
      </c>
      <c r="F54" s="47" t="str">
        <f>IF(A54="","",ROUND(SUM(Calculator!prev_prin_balance,-E54),2))</f>
        <v/>
      </c>
      <c r="G54" s="69" t="str">
        <f t="shared" si="3"/>
        <v/>
      </c>
      <c r="H54" s="47" t="str">
        <f>IF(A54="","",IF(Calculator!prev_prin_balance=0,MIN(Calculator!prev_heloc_prin_balance+Calculator!prev_heloc_int_balance+K54,MAX(0,Calculator!free_cash_flow+Calculator!loan_payment))+IF($O$7="No",0,Calculator!loan_payment+$I$6),IF($O$7="No",Calculator!free_cash_flow,$I$5)))</f>
        <v/>
      </c>
      <c r="I54" s="47" t="str">
        <f>IF(A54="","",IF($O$7="Yes",$I$6+Calculator!loan_payment,0))</f>
        <v/>
      </c>
      <c r="J54" s="47" t="str">
        <f>IF(A54="","",IF(Calculator!prev_prin_balance&lt;=0,0,IF(Calculator!prev_heloc_prin_balance&lt;Calculator!free_cash_flow,MAX(0,MIN($O$6,D54+Calculator!prev_prin_balance+Calculator!loan_payment)),0)))</f>
        <v/>
      </c>
      <c r="K54" s="47" t="str">
        <f>IF(A54="","",ROUND((B54-Calculator!prev_date)*(Calculator!prev_heloc_rate/$O$8)*MAX(0,Calculator!prev_heloc_prin_balance),2))</f>
        <v/>
      </c>
      <c r="L54" s="47" t="str">
        <f>IF(A54="","",MAX(0,MIN(1*H54,Calculator!prev_heloc_int_balance+K54)))</f>
        <v/>
      </c>
      <c r="M54" s="47" t="str">
        <f>IF(A54="","",(Calculator!prev_heloc_int_balance+K54)-L54)</f>
        <v/>
      </c>
      <c r="N54" s="47" t="str">
        <f t="shared" si="4"/>
        <v/>
      </c>
      <c r="O54" s="47" t="str">
        <f>IF(A54="","",Calculator!prev_heloc_prin_balance-N54)</f>
        <v/>
      </c>
      <c r="P54" s="47" t="str">
        <f t="shared" si="16"/>
        <v/>
      </c>
      <c r="Q54" s="40"/>
      <c r="R54" s="67">
        <f t="shared" si="5"/>
        <v>16</v>
      </c>
      <c r="S54" s="68">
        <f t="shared" si="6"/>
        <v>43586</v>
      </c>
      <c r="T54" s="47">
        <f t="shared" si="7"/>
        <v>1079.190945</v>
      </c>
      <c r="U54" s="47">
        <f t="shared" si="8"/>
        <v>886.0799568</v>
      </c>
      <c r="V54" s="47">
        <f t="shared" si="9"/>
        <v>193.1109885</v>
      </c>
      <c r="W54" s="47">
        <f t="shared" si="10"/>
        <v>177022.8804</v>
      </c>
      <c r="X54" s="40"/>
      <c r="Y54" s="67">
        <f t="shared" si="11"/>
        <v>16</v>
      </c>
      <c r="Z54" s="68">
        <f t="shared" si="12"/>
        <v>43586</v>
      </c>
      <c r="AA54" s="47">
        <f>IF(Y54="","",MIN($D$9+Calculator!free_cash_flow,AD53+AB54))</f>
        <v>1579.190945</v>
      </c>
      <c r="AB54" s="47">
        <f t="shared" si="13"/>
        <v>847.238588</v>
      </c>
      <c r="AC54" s="47">
        <f t="shared" si="14"/>
        <v>731.9523572</v>
      </c>
      <c r="AD54" s="47">
        <f t="shared" si="15"/>
        <v>168715.7652</v>
      </c>
    </row>
    <row r="55" ht="12.75" customHeight="1">
      <c r="A55" s="67" t="str">
        <f>IF(OR(Calculator!prev_total_owed&lt;=0,Calculator!prev_total_owed=""),"",Calculator!prev_pmt_num+1)</f>
        <v/>
      </c>
      <c r="B55" s="68" t="str">
        <f t="shared" si="1"/>
        <v/>
      </c>
      <c r="C55" s="47" t="str">
        <f>IF(A55="","",MIN(D55+Calculator!prev_prin_balance,Calculator!loan_payment+J55))</f>
        <v/>
      </c>
      <c r="D55" s="47" t="str">
        <f>IF(A55="","",ROUND($D$6/12*MAX(0,(Calculator!prev_prin_balance)),2))</f>
        <v/>
      </c>
      <c r="E55" s="47" t="str">
        <f t="shared" si="2"/>
        <v/>
      </c>
      <c r="F55" s="47" t="str">
        <f>IF(A55="","",ROUND(SUM(Calculator!prev_prin_balance,-E55),2))</f>
        <v/>
      </c>
      <c r="G55" s="69" t="str">
        <f t="shared" si="3"/>
        <v/>
      </c>
      <c r="H55" s="47" t="str">
        <f>IF(A55="","",IF(Calculator!prev_prin_balance=0,MIN(Calculator!prev_heloc_prin_balance+Calculator!prev_heloc_int_balance+K55,MAX(0,Calculator!free_cash_flow+Calculator!loan_payment))+IF($O$7="No",0,Calculator!loan_payment+$I$6),IF($O$7="No",Calculator!free_cash_flow,$I$5)))</f>
        <v/>
      </c>
      <c r="I55" s="47" t="str">
        <f>IF(A55="","",IF($O$7="Yes",$I$6+Calculator!loan_payment,0))</f>
        <v/>
      </c>
      <c r="J55" s="47" t="str">
        <f>IF(A55="","",IF(Calculator!prev_prin_balance&lt;=0,0,IF(Calculator!prev_heloc_prin_balance&lt;Calculator!free_cash_flow,MAX(0,MIN($O$6,D55+Calculator!prev_prin_balance+Calculator!loan_payment)),0)))</f>
        <v/>
      </c>
      <c r="K55" s="47" t="str">
        <f>IF(A55="","",ROUND((B55-Calculator!prev_date)*(Calculator!prev_heloc_rate/$O$8)*MAX(0,Calculator!prev_heloc_prin_balance),2))</f>
        <v/>
      </c>
      <c r="L55" s="47" t="str">
        <f>IF(A55="","",MAX(0,MIN(1*H55,Calculator!prev_heloc_int_balance+K55)))</f>
        <v/>
      </c>
      <c r="M55" s="47" t="str">
        <f>IF(A55="","",(Calculator!prev_heloc_int_balance+K55)-L55)</f>
        <v/>
      </c>
      <c r="N55" s="47" t="str">
        <f t="shared" si="4"/>
        <v/>
      </c>
      <c r="O55" s="47" t="str">
        <f>IF(A55="","",Calculator!prev_heloc_prin_balance-N55)</f>
        <v/>
      </c>
      <c r="P55" s="47" t="str">
        <f t="shared" si="16"/>
        <v/>
      </c>
      <c r="Q55" s="40"/>
      <c r="R55" s="67">
        <f t="shared" si="5"/>
        <v>17</v>
      </c>
      <c r="S55" s="68">
        <f t="shared" si="6"/>
        <v>43617</v>
      </c>
      <c r="T55" s="47">
        <f t="shared" si="7"/>
        <v>1079.190945</v>
      </c>
      <c r="U55" s="47">
        <f t="shared" si="8"/>
        <v>885.1144019</v>
      </c>
      <c r="V55" s="47">
        <f t="shared" si="9"/>
        <v>194.0765434</v>
      </c>
      <c r="W55" s="47">
        <f t="shared" si="10"/>
        <v>176828.8038</v>
      </c>
      <c r="X55" s="40"/>
      <c r="Y55" s="67">
        <f t="shared" si="11"/>
        <v>17</v>
      </c>
      <c r="Z55" s="68">
        <f t="shared" si="12"/>
        <v>43617</v>
      </c>
      <c r="AA55" s="47">
        <f>IF(Y55="","",MIN($D$9+Calculator!free_cash_flow,AD54+AB55))</f>
        <v>1579.190945</v>
      </c>
      <c r="AB55" s="47">
        <f t="shared" si="13"/>
        <v>843.5788262</v>
      </c>
      <c r="AC55" s="47">
        <f t="shared" si="14"/>
        <v>735.612119</v>
      </c>
      <c r="AD55" s="47">
        <f t="shared" si="15"/>
        <v>167980.1531</v>
      </c>
    </row>
    <row r="56" ht="12.75" customHeight="1">
      <c r="A56" s="67" t="str">
        <f>IF(OR(Calculator!prev_total_owed&lt;=0,Calculator!prev_total_owed=""),"",Calculator!prev_pmt_num+1)</f>
        <v/>
      </c>
      <c r="B56" s="68" t="str">
        <f t="shared" si="1"/>
        <v/>
      </c>
      <c r="C56" s="47" t="str">
        <f>IF(A56="","",MIN(D56+Calculator!prev_prin_balance,Calculator!loan_payment+J56))</f>
        <v/>
      </c>
      <c r="D56" s="47" t="str">
        <f>IF(A56="","",ROUND($D$6/12*MAX(0,(Calculator!prev_prin_balance)),2))</f>
        <v/>
      </c>
      <c r="E56" s="47" t="str">
        <f t="shared" si="2"/>
        <v/>
      </c>
      <c r="F56" s="47" t="str">
        <f>IF(A56="","",ROUND(SUM(Calculator!prev_prin_balance,-E56),2))</f>
        <v/>
      </c>
      <c r="G56" s="69" t="str">
        <f t="shared" si="3"/>
        <v/>
      </c>
      <c r="H56" s="47" t="str">
        <f>IF(A56="","",IF(Calculator!prev_prin_balance=0,MIN(Calculator!prev_heloc_prin_balance+Calculator!prev_heloc_int_balance+K56,MAX(0,Calculator!free_cash_flow+Calculator!loan_payment))+IF($O$7="No",0,Calculator!loan_payment+$I$6),IF($O$7="No",Calculator!free_cash_flow,$I$5)))</f>
        <v/>
      </c>
      <c r="I56" s="47" t="str">
        <f>IF(A56="","",IF($O$7="Yes",$I$6+Calculator!loan_payment,0))</f>
        <v/>
      </c>
      <c r="J56" s="47" t="str">
        <f>IF(A56="","",IF(Calculator!prev_prin_balance&lt;=0,0,IF(Calculator!prev_heloc_prin_balance&lt;Calculator!free_cash_flow,MAX(0,MIN($O$6,D56+Calculator!prev_prin_balance+Calculator!loan_payment)),0)))</f>
        <v/>
      </c>
      <c r="K56" s="47" t="str">
        <f>IF(A56="","",ROUND((B56-Calculator!prev_date)*(Calculator!prev_heloc_rate/$O$8)*MAX(0,Calculator!prev_heloc_prin_balance),2))</f>
        <v/>
      </c>
      <c r="L56" s="47" t="str">
        <f>IF(A56="","",MAX(0,MIN(1*H56,Calculator!prev_heloc_int_balance+K56)))</f>
        <v/>
      </c>
      <c r="M56" s="47" t="str">
        <f>IF(A56="","",(Calculator!prev_heloc_int_balance+K56)-L56)</f>
        <v/>
      </c>
      <c r="N56" s="47" t="str">
        <f t="shared" si="4"/>
        <v/>
      </c>
      <c r="O56" s="47" t="str">
        <f>IF(A56="","",Calculator!prev_heloc_prin_balance-N56)</f>
        <v/>
      </c>
      <c r="P56" s="47" t="str">
        <f t="shared" si="16"/>
        <v/>
      </c>
      <c r="Q56" s="40"/>
      <c r="R56" s="67">
        <f t="shared" si="5"/>
        <v>18</v>
      </c>
      <c r="S56" s="68">
        <f t="shared" si="6"/>
        <v>43647</v>
      </c>
      <c r="T56" s="47">
        <f t="shared" si="7"/>
        <v>1079.190945</v>
      </c>
      <c r="U56" s="47">
        <f t="shared" si="8"/>
        <v>884.1440192</v>
      </c>
      <c r="V56" s="47">
        <f t="shared" si="9"/>
        <v>195.0469261</v>
      </c>
      <c r="W56" s="47">
        <f t="shared" si="10"/>
        <v>176633.7569</v>
      </c>
      <c r="X56" s="40"/>
      <c r="Y56" s="67">
        <f t="shared" si="11"/>
        <v>18</v>
      </c>
      <c r="Z56" s="68">
        <f t="shared" si="12"/>
        <v>43647</v>
      </c>
      <c r="AA56" s="47">
        <f>IF(Y56="","",MIN($D$9+Calculator!free_cash_flow,AD55+AB56))</f>
        <v>1579.190945</v>
      </c>
      <c r="AB56" s="47">
        <f t="shared" si="13"/>
        <v>839.9007656</v>
      </c>
      <c r="AC56" s="47">
        <f t="shared" si="14"/>
        <v>739.2901796</v>
      </c>
      <c r="AD56" s="47">
        <f t="shared" si="15"/>
        <v>167240.8629</v>
      </c>
    </row>
    <row r="57" ht="12.75" customHeight="1">
      <c r="A57" s="67" t="str">
        <f>IF(OR(Calculator!prev_total_owed&lt;=0,Calculator!prev_total_owed=""),"",Calculator!prev_pmt_num+1)</f>
        <v/>
      </c>
      <c r="B57" s="68" t="str">
        <f t="shared" si="1"/>
        <v/>
      </c>
      <c r="C57" s="47" t="str">
        <f>IF(A57="","",MIN(D57+Calculator!prev_prin_balance,Calculator!loan_payment+J57))</f>
        <v/>
      </c>
      <c r="D57" s="47" t="str">
        <f>IF(A57="","",ROUND($D$6/12*MAX(0,(Calculator!prev_prin_balance)),2))</f>
        <v/>
      </c>
      <c r="E57" s="47" t="str">
        <f t="shared" si="2"/>
        <v/>
      </c>
      <c r="F57" s="47" t="str">
        <f>IF(A57="","",ROUND(SUM(Calculator!prev_prin_balance,-E57),2))</f>
        <v/>
      </c>
      <c r="G57" s="69" t="str">
        <f t="shared" si="3"/>
        <v/>
      </c>
      <c r="H57" s="47" t="str">
        <f>IF(A57="","",IF(Calculator!prev_prin_balance=0,MIN(Calculator!prev_heloc_prin_balance+Calculator!prev_heloc_int_balance+K57,MAX(0,Calculator!free_cash_flow+Calculator!loan_payment))+IF($O$7="No",0,Calculator!loan_payment+$I$6),IF($O$7="No",Calculator!free_cash_flow,$I$5)))</f>
        <v/>
      </c>
      <c r="I57" s="47" t="str">
        <f>IF(A57="","",IF($O$7="Yes",$I$6+Calculator!loan_payment,0))</f>
        <v/>
      </c>
      <c r="J57" s="47" t="str">
        <f>IF(A57="","",IF(Calculator!prev_prin_balance&lt;=0,0,IF(Calculator!prev_heloc_prin_balance&lt;Calculator!free_cash_flow,MAX(0,MIN($O$6,D57+Calculator!prev_prin_balance+Calculator!loan_payment)),0)))</f>
        <v/>
      </c>
      <c r="K57" s="47" t="str">
        <f>IF(A57="","",ROUND((B57-Calculator!prev_date)*(Calculator!prev_heloc_rate/$O$8)*MAX(0,Calculator!prev_heloc_prin_balance),2))</f>
        <v/>
      </c>
      <c r="L57" s="47" t="str">
        <f>IF(A57="","",MAX(0,MIN(1*H57,Calculator!prev_heloc_int_balance+K57)))</f>
        <v/>
      </c>
      <c r="M57" s="47" t="str">
        <f>IF(A57="","",(Calculator!prev_heloc_int_balance+K57)-L57)</f>
        <v/>
      </c>
      <c r="N57" s="47" t="str">
        <f t="shared" si="4"/>
        <v/>
      </c>
      <c r="O57" s="47" t="str">
        <f>IF(A57="","",Calculator!prev_heloc_prin_balance-N57)</f>
        <v/>
      </c>
      <c r="P57" s="47" t="str">
        <f t="shared" si="16"/>
        <v/>
      </c>
      <c r="Q57" s="40"/>
      <c r="R57" s="67">
        <f t="shared" si="5"/>
        <v>19</v>
      </c>
      <c r="S57" s="68">
        <f t="shared" si="6"/>
        <v>43678</v>
      </c>
      <c r="T57" s="47">
        <f t="shared" si="7"/>
        <v>1079.190945</v>
      </c>
      <c r="U57" s="47">
        <f t="shared" si="8"/>
        <v>883.1687845</v>
      </c>
      <c r="V57" s="47">
        <f t="shared" si="9"/>
        <v>196.0221607</v>
      </c>
      <c r="W57" s="47">
        <f t="shared" si="10"/>
        <v>176437.7347</v>
      </c>
      <c r="X57" s="40"/>
      <c r="Y57" s="67">
        <f t="shared" si="11"/>
        <v>19</v>
      </c>
      <c r="Z57" s="68">
        <f t="shared" si="12"/>
        <v>43678</v>
      </c>
      <c r="AA57" s="47">
        <f>IF(Y57="","",MIN($D$9+Calculator!free_cash_flow,AD56+AB57))</f>
        <v>1579.190945</v>
      </c>
      <c r="AB57" s="47">
        <f t="shared" si="13"/>
        <v>836.2043147</v>
      </c>
      <c r="AC57" s="47">
        <f t="shared" si="14"/>
        <v>742.9866305</v>
      </c>
      <c r="AD57" s="47">
        <f t="shared" si="15"/>
        <v>166497.8763</v>
      </c>
    </row>
    <row r="58" ht="12.75" customHeight="1">
      <c r="A58" s="67" t="str">
        <f>IF(OR(Calculator!prev_total_owed&lt;=0,Calculator!prev_total_owed=""),"",Calculator!prev_pmt_num+1)</f>
        <v/>
      </c>
      <c r="B58" s="68" t="str">
        <f t="shared" si="1"/>
        <v/>
      </c>
      <c r="C58" s="47" t="str">
        <f>IF(A58="","",MIN(D58+Calculator!prev_prin_balance,Calculator!loan_payment+J58))</f>
        <v/>
      </c>
      <c r="D58" s="47" t="str">
        <f>IF(A58="","",ROUND($D$6/12*MAX(0,(Calculator!prev_prin_balance)),2))</f>
        <v/>
      </c>
      <c r="E58" s="47" t="str">
        <f t="shared" si="2"/>
        <v/>
      </c>
      <c r="F58" s="47" t="str">
        <f>IF(A58="","",ROUND(SUM(Calculator!prev_prin_balance,-E58),2))</f>
        <v/>
      </c>
      <c r="G58" s="69" t="str">
        <f t="shared" si="3"/>
        <v/>
      </c>
      <c r="H58" s="47" t="str">
        <f>IF(A58="","",IF(Calculator!prev_prin_balance=0,MIN(Calculator!prev_heloc_prin_balance+Calculator!prev_heloc_int_balance+K58,MAX(0,Calculator!free_cash_flow+Calculator!loan_payment))+IF($O$7="No",0,Calculator!loan_payment+$I$6),IF($O$7="No",Calculator!free_cash_flow,$I$5)))</f>
        <v/>
      </c>
      <c r="I58" s="47" t="str">
        <f>IF(A58="","",IF($O$7="Yes",$I$6+Calculator!loan_payment,0))</f>
        <v/>
      </c>
      <c r="J58" s="47" t="str">
        <f>IF(A58="","",IF(Calculator!prev_prin_balance&lt;=0,0,IF(Calculator!prev_heloc_prin_balance&lt;Calculator!free_cash_flow,MAX(0,MIN($O$6,D58+Calculator!prev_prin_balance+Calculator!loan_payment)),0)))</f>
        <v/>
      </c>
      <c r="K58" s="47" t="str">
        <f>IF(A58="","",ROUND((B58-Calculator!prev_date)*(Calculator!prev_heloc_rate/$O$8)*MAX(0,Calculator!prev_heloc_prin_balance),2))</f>
        <v/>
      </c>
      <c r="L58" s="47" t="str">
        <f>IF(A58="","",MAX(0,MIN(1*H58,Calculator!prev_heloc_int_balance+K58)))</f>
        <v/>
      </c>
      <c r="M58" s="47" t="str">
        <f>IF(A58="","",(Calculator!prev_heloc_int_balance+K58)-L58)</f>
        <v/>
      </c>
      <c r="N58" s="47" t="str">
        <f t="shared" si="4"/>
        <v/>
      </c>
      <c r="O58" s="47" t="str">
        <f>IF(A58="","",Calculator!prev_heloc_prin_balance-N58)</f>
        <v/>
      </c>
      <c r="P58" s="47" t="str">
        <f t="shared" si="16"/>
        <v/>
      </c>
      <c r="Q58" s="40"/>
      <c r="R58" s="67">
        <f t="shared" si="5"/>
        <v>20</v>
      </c>
      <c r="S58" s="68">
        <f t="shared" si="6"/>
        <v>43709</v>
      </c>
      <c r="T58" s="47">
        <f t="shared" si="7"/>
        <v>1079.190945</v>
      </c>
      <c r="U58" s="47">
        <f t="shared" si="8"/>
        <v>882.1886737</v>
      </c>
      <c r="V58" s="47">
        <f t="shared" si="9"/>
        <v>197.0022715</v>
      </c>
      <c r="W58" s="47">
        <f t="shared" si="10"/>
        <v>176240.7325</v>
      </c>
      <c r="X58" s="40"/>
      <c r="Y58" s="67">
        <f t="shared" si="11"/>
        <v>20</v>
      </c>
      <c r="Z58" s="68">
        <f t="shared" si="12"/>
        <v>43709</v>
      </c>
      <c r="AA58" s="47">
        <f>IF(Y58="","",MIN($D$9+Calculator!free_cash_flow,AD57+AB58))</f>
        <v>1579.190945</v>
      </c>
      <c r="AB58" s="47">
        <f t="shared" si="13"/>
        <v>832.4893816</v>
      </c>
      <c r="AC58" s="47">
        <f t="shared" si="14"/>
        <v>746.7015637</v>
      </c>
      <c r="AD58" s="47">
        <f t="shared" si="15"/>
        <v>165751.1748</v>
      </c>
    </row>
    <row r="59" ht="12.75" customHeight="1">
      <c r="A59" s="67" t="str">
        <f>IF(OR(Calculator!prev_total_owed&lt;=0,Calculator!prev_total_owed=""),"",Calculator!prev_pmt_num+1)</f>
        <v/>
      </c>
      <c r="B59" s="68" t="str">
        <f t="shared" si="1"/>
        <v/>
      </c>
      <c r="C59" s="47" t="str">
        <f>IF(A59="","",MIN(D59+Calculator!prev_prin_balance,Calculator!loan_payment+J59))</f>
        <v/>
      </c>
      <c r="D59" s="47" t="str">
        <f>IF(A59="","",ROUND($D$6/12*MAX(0,(Calculator!prev_prin_balance)),2))</f>
        <v/>
      </c>
      <c r="E59" s="47" t="str">
        <f t="shared" si="2"/>
        <v/>
      </c>
      <c r="F59" s="47" t="str">
        <f>IF(A59="","",ROUND(SUM(Calculator!prev_prin_balance,-E59),2))</f>
        <v/>
      </c>
      <c r="G59" s="69" t="str">
        <f t="shared" si="3"/>
        <v/>
      </c>
      <c r="H59" s="47" t="str">
        <f>IF(A59="","",IF(Calculator!prev_prin_balance=0,MIN(Calculator!prev_heloc_prin_balance+Calculator!prev_heloc_int_balance+K59,MAX(0,Calculator!free_cash_flow+Calculator!loan_payment))+IF($O$7="No",0,Calculator!loan_payment+$I$6),IF($O$7="No",Calculator!free_cash_flow,$I$5)))</f>
        <v/>
      </c>
      <c r="I59" s="47" t="str">
        <f>IF(A59="","",IF($O$7="Yes",$I$6+Calculator!loan_payment,0))</f>
        <v/>
      </c>
      <c r="J59" s="47" t="str">
        <f>IF(A59="","",IF(Calculator!prev_prin_balance&lt;=0,0,IF(Calculator!prev_heloc_prin_balance&lt;Calculator!free_cash_flow,MAX(0,MIN($O$6,D59+Calculator!prev_prin_balance+Calculator!loan_payment)),0)))</f>
        <v/>
      </c>
      <c r="K59" s="47" t="str">
        <f>IF(A59="","",ROUND((B59-Calculator!prev_date)*(Calculator!prev_heloc_rate/$O$8)*MAX(0,Calculator!prev_heloc_prin_balance),2))</f>
        <v/>
      </c>
      <c r="L59" s="47" t="str">
        <f>IF(A59="","",MAX(0,MIN(1*H59,Calculator!prev_heloc_int_balance+K59)))</f>
        <v/>
      </c>
      <c r="M59" s="47" t="str">
        <f>IF(A59="","",(Calculator!prev_heloc_int_balance+K59)-L59)</f>
        <v/>
      </c>
      <c r="N59" s="47" t="str">
        <f t="shared" si="4"/>
        <v/>
      </c>
      <c r="O59" s="47" t="str">
        <f>IF(A59="","",Calculator!prev_heloc_prin_balance-N59)</f>
        <v/>
      </c>
      <c r="P59" s="47" t="str">
        <f t="shared" si="16"/>
        <v/>
      </c>
      <c r="Q59" s="40"/>
      <c r="R59" s="67">
        <f t="shared" si="5"/>
        <v>21</v>
      </c>
      <c r="S59" s="68">
        <f t="shared" si="6"/>
        <v>43739</v>
      </c>
      <c r="T59" s="47">
        <f t="shared" si="7"/>
        <v>1079.190945</v>
      </c>
      <c r="U59" s="47">
        <f t="shared" si="8"/>
        <v>881.2036624</v>
      </c>
      <c r="V59" s="47">
        <f t="shared" si="9"/>
        <v>197.9872829</v>
      </c>
      <c r="W59" s="47">
        <f t="shared" si="10"/>
        <v>176042.7452</v>
      </c>
      <c r="X59" s="40"/>
      <c r="Y59" s="67">
        <f t="shared" si="11"/>
        <v>21</v>
      </c>
      <c r="Z59" s="68">
        <f t="shared" si="12"/>
        <v>43739</v>
      </c>
      <c r="AA59" s="47">
        <f>IF(Y59="","",MIN($D$9+Calculator!free_cash_flow,AD58+AB59))</f>
        <v>1579.190945</v>
      </c>
      <c r="AB59" s="47">
        <f t="shared" si="13"/>
        <v>828.7558738</v>
      </c>
      <c r="AC59" s="47">
        <f t="shared" si="14"/>
        <v>750.4350715</v>
      </c>
      <c r="AD59" s="47">
        <f t="shared" si="15"/>
        <v>165000.7397</v>
      </c>
    </row>
    <row r="60" ht="12.75" customHeight="1">
      <c r="A60" s="67" t="str">
        <f>IF(OR(Calculator!prev_total_owed&lt;=0,Calculator!prev_total_owed=""),"",Calculator!prev_pmt_num+1)</f>
        <v/>
      </c>
      <c r="B60" s="68" t="str">
        <f t="shared" si="1"/>
        <v/>
      </c>
      <c r="C60" s="47" t="str">
        <f>IF(A60="","",MIN(D60+Calculator!prev_prin_balance,Calculator!loan_payment+J60))</f>
        <v/>
      </c>
      <c r="D60" s="47" t="str">
        <f>IF(A60="","",ROUND($D$6/12*MAX(0,(Calculator!prev_prin_balance)),2))</f>
        <v/>
      </c>
      <c r="E60" s="47" t="str">
        <f t="shared" si="2"/>
        <v/>
      </c>
      <c r="F60" s="47" t="str">
        <f>IF(A60="","",ROUND(SUM(Calculator!prev_prin_balance,-E60),2))</f>
        <v/>
      </c>
      <c r="G60" s="69" t="str">
        <f t="shared" si="3"/>
        <v/>
      </c>
      <c r="H60" s="47" t="str">
        <f>IF(A60="","",IF(Calculator!prev_prin_balance=0,MIN(Calculator!prev_heloc_prin_balance+Calculator!prev_heloc_int_balance+K60,MAX(0,Calculator!free_cash_flow+Calculator!loan_payment))+IF($O$7="No",0,Calculator!loan_payment+$I$6),IF($O$7="No",Calculator!free_cash_flow,$I$5)))</f>
        <v/>
      </c>
      <c r="I60" s="47" t="str">
        <f>IF(A60="","",IF($O$7="Yes",$I$6+Calculator!loan_payment,0))</f>
        <v/>
      </c>
      <c r="J60" s="47" t="str">
        <f>IF(A60="","",IF(Calculator!prev_prin_balance&lt;=0,0,IF(Calculator!prev_heloc_prin_balance&lt;Calculator!free_cash_flow,MAX(0,MIN($O$6,D60+Calculator!prev_prin_balance+Calculator!loan_payment)),0)))</f>
        <v/>
      </c>
      <c r="K60" s="47" t="str">
        <f>IF(A60="","",ROUND((B60-Calculator!prev_date)*(Calculator!prev_heloc_rate/$O$8)*MAX(0,Calculator!prev_heloc_prin_balance),2))</f>
        <v/>
      </c>
      <c r="L60" s="47" t="str">
        <f>IF(A60="","",MAX(0,MIN(1*H60,Calculator!prev_heloc_int_balance+K60)))</f>
        <v/>
      </c>
      <c r="M60" s="47" t="str">
        <f>IF(A60="","",(Calculator!prev_heloc_int_balance+K60)-L60)</f>
        <v/>
      </c>
      <c r="N60" s="47" t="str">
        <f t="shared" si="4"/>
        <v/>
      </c>
      <c r="O60" s="47" t="str">
        <f>IF(A60="","",Calculator!prev_heloc_prin_balance-N60)</f>
        <v/>
      </c>
      <c r="P60" s="47" t="str">
        <f t="shared" si="16"/>
        <v/>
      </c>
      <c r="Q60" s="40"/>
      <c r="R60" s="67">
        <f t="shared" si="5"/>
        <v>22</v>
      </c>
      <c r="S60" s="68">
        <f t="shared" si="6"/>
        <v>43770</v>
      </c>
      <c r="T60" s="47">
        <f t="shared" si="7"/>
        <v>1079.190945</v>
      </c>
      <c r="U60" s="47">
        <f t="shared" si="8"/>
        <v>880.213726</v>
      </c>
      <c r="V60" s="47">
        <f t="shared" si="9"/>
        <v>198.9772193</v>
      </c>
      <c r="W60" s="47">
        <f t="shared" si="10"/>
        <v>175843.768</v>
      </c>
      <c r="X60" s="40"/>
      <c r="Y60" s="67">
        <f t="shared" si="11"/>
        <v>22</v>
      </c>
      <c r="Z60" s="68">
        <f t="shared" si="12"/>
        <v>43770</v>
      </c>
      <c r="AA60" s="47">
        <f>IF(Y60="","",MIN($D$9+Calculator!free_cash_flow,AD59+AB60))</f>
        <v>1579.190945</v>
      </c>
      <c r="AB60" s="47">
        <f t="shared" si="13"/>
        <v>825.0036984</v>
      </c>
      <c r="AC60" s="47">
        <f t="shared" si="14"/>
        <v>754.1872469</v>
      </c>
      <c r="AD60" s="47">
        <f t="shared" si="15"/>
        <v>164246.5524</v>
      </c>
    </row>
    <row r="61" ht="12.75" customHeight="1">
      <c r="A61" s="67" t="str">
        <f>IF(OR(Calculator!prev_total_owed&lt;=0,Calculator!prev_total_owed=""),"",Calculator!prev_pmt_num+1)</f>
        <v/>
      </c>
      <c r="B61" s="68" t="str">
        <f t="shared" si="1"/>
        <v/>
      </c>
      <c r="C61" s="47" t="str">
        <f>IF(A61="","",MIN(D61+Calculator!prev_prin_balance,Calculator!loan_payment+J61))</f>
        <v/>
      </c>
      <c r="D61" s="47" t="str">
        <f>IF(A61="","",ROUND($D$6/12*MAX(0,(Calculator!prev_prin_balance)),2))</f>
        <v/>
      </c>
      <c r="E61" s="47" t="str">
        <f t="shared" si="2"/>
        <v/>
      </c>
      <c r="F61" s="47" t="str">
        <f>IF(A61="","",ROUND(SUM(Calculator!prev_prin_balance,-E61),2))</f>
        <v/>
      </c>
      <c r="G61" s="69" t="str">
        <f t="shared" si="3"/>
        <v/>
      </c>
      <c r="H61" s="47" t="str">
        <f>IF(A61="","",IF(Calculator!prev_prin_balance=0,MIN(Calculator!prev_heloc_prin_balance+Calculator!prev_heloc_int_balance+K61,MAX(0,Calculator!free_cash_flow+Calculator!loan_payment))+IF($O$7="No",0,Calculator!loan_payment+$I$6),IF($O$7="No",Calculator!free_cash_flow,$I$5)))</f>
        <v/>
      </c>
      <c r="I61" s="47" t="str">
        <f>IF(A61="","",IF($O$7="Yes",$I$6+Calculator!loan_payment,0))</f>
        <v/>
      </c>
      <c r="J61" s="47" t="str">
        <f>IF(A61="","",IF(Calculator!prev_prin_balance&lt;=0,0,IF(Calculator!prev_heloc_prin_balance&lt;Calculator!free_cash_flow,MAX(0,MIN($O$6,D61+Calculator!prev_prin_balance+Calculator!loan_payment)),0)))</f>
        <v/>
      </c>
      <c r="K61" s="47" t="str">
        <f>IF(A61="","",ROUND((B61-Calculator!prev_date)*(Calculator!prev_heloc_rate/$O$8)*MAX(0,Calculator!prev_heloc_prin_balance),2))</f>
        <v/>
      </c>
      <c r="L61" s="47" t="str">
        <f>IF(A61="","",MAX(0,MIN(1*H61,Calculator!prev_heloc_int_balance+K61)))</f>
        <v/>
      </c>
      <c r="M61" s="47" t="str">
        <f>IF(A61="","",(Calculator!prev_heloc_int_balance+K61)-L61)</f>
        <v/>
      </c>
      <c r="N61" s="47" t="str">
        <f t="shared" si="4"/>
        <v/>
      </c>
      <c r="O61" s="47" t="str">
        <f>IF(A61="","",Calculator!prev_heloc_prin_balance-N61)</f>
        <v/>
      </c>
      <c r="P61" s="47" t="str">
        <f t="shared" si="16"/>
        <v/>
      </c>
      <c r="Q61" s="40"/>
      <c r="R61" s="67">
        <f t="shared" si="5"/>
        <v>23</v>
      </c>
      <c r="S61" s="68">
        <f t="shared" si="6"/>
        <v>43800</v>
      </c>
      <c r="T61" s="47">
        <f t="shared" si="7"/>
        <v>1079.190945</v>
      </c>
      <c r="U61" s="47">
        <f t="shared" si="8"/>
        <v>879.2188399</v>
      </c>
      <c r="V61" s="47">
        <f t="shared" si="9"/>
        <v>199.9721054</v>
      </c>
      <c r="W61" s="47">
        <f t="shared" si="10"/>
        <v>175643.7959</v>
      </c>
      <c r="X61" s="40"/>
      <c r="Y61" s="67">
        <f t="shared" si="11"/>
        <v>23</v>
      </c>
      <c r="Z61" s="68">
        <f t="shared" si="12"/>
        <v>43800</v>
      </c>
      <c r="AA61" s="47">
        <f>IF(Y61="","",MIN($D$9+Calculator!free_cash_flow,AD60+AB61))</f>
        <v>1579.190945</v>
      </c>
      <c r="AB61" s="47">
        <f t="shared" si="13"/>
        <v>821.2327622</v>
      </c>
      <c r="AC61" s="47">
        <f t="shared" si="14"/>
        <v>757.9581831</v>
      </c>
      <c r="AD61" s="47">
        <f t="shared" si="15"/>
        <v>163488.5943</v>
      </c>
    </row>
    <row r="62" ht="12.75" customHeight="1">
      <c r="A62" s="67" t="str">
        <f>IF(OR(Calculator!prev_total_owed&lt;=0,Calculator!prev_total_owed=""),"",Calculator!prev_pmt_num+1)</f>
        <v/>
      </c>
      <c r="B62" s="68" t="str">
        <f t="shared" si="1"/>
        <v/>
      </c>
      <c r="C62" s="47" t="str">
        <f>IF(A62="","",MIN(D62+Calculator!prev_prin_balance,Calculator!loan_payment+J62))</f>
        <v/>
      </c>
      <c r="D62" s="47" t="str">
        <f>IF(A62="","",ROUND($D$6/12*MAX(0,(Calculator!prev_prin_balance)),2))</f>
        <v/>
      </c>
      <c r="E62" s="47" t="str">
        <f t="shared" si="2"/>
        <v/>
      </c>
      <c r="F62" s="47" t="str">
        <f>IF(A62="","",ROUND(SUM(Calculator!prev_prin_balance,-E62),2))</f>
        <v/>
      </c>
      <c r="G62" s="69" t="str">
        <f t="shared" si="3"/>
        <v/>
      </c>
      <c r="H62" s="47" t="str">
        <f>IF(A62="","",IF(Calculator!prev_prin_balance=0,MIN(Calculator!prev_heloc_prin_balance+Calculator!prev_heloc_int_balance+K62,MAX(0,Calculator!free_cash_flow+Calculator!loan_payment))+IF($O$7="No",0,Calculator!loan_payment+$I$6),IF($O$7="No",Calculator!free_cash_flow,$I$5)))</f>
        <v/>
      </c>
      <c r="I62" s="47" t="str">
        <f>IF(A62="","",IF($O$7="Yes",$I$6+Calculator!loan_payment,0))</f>
        <v/>
      </c>
      <c r="J62" s="47" t="str">
        <f>IF(A62="","",IF(Calculator!prev_prin_balance&lt;=0,0,IF(Calculator!prev_heloc_prin_balance&lt;Calculator!free_cash_flow,MAX(0,MIN($O$6,D62+Calculator!prev_prin_balance+Calculator!loan_payment)),0)))</f>
        <v/>
      </c>
      <c r="K62" s="47" t="str">
        <f>IF(A62="","",ROUND((B62-Calculator!prev_date)*(Calculator!prev_heloc_rate/$O$8)*MAX(0,Calculator!prev_heloc_prin_balance),2))</f>
        <v/>
      </c>
      <c r="L62" s="47" t="str">
        <f>IF(A62="","",MAX(0,MIN(1*H62,Calculator!prev_heloc_int_balance+K62)))</f>
        <v/>
      </c>
      <c r="M62" s="47" t="str">
        <f>IF(A62="","",(Calculator!prev_heloc_int_balance+K62)-L62)</f>
        <v/>
      </c>
      <c r="N62" s="47" t="str">
        <f t="shared" si="4"/>
        <v/>
      </c>
      <c r="O62" s="47" t="str">
        <f>IF(A62="","",Calculator!prev_heloc_prin_balance-N62)</f>
        <v/>
      </c>
      <c r="P62" s="47" t="str">
        <f t="shared" si="16"/>
        <v/>
      </c>
      <c r="Q62" s="40"/>
      <c r="R62" s="67">
        <f t="shared" si="5"/>
        <v>24</v>
      </c>
      <c r="S62" s="68">
        <f t="shared" si="6"/>
        <v>43831</v>
      </c>
      <c r="T62" s="47">
        <f t="shared" si="7"/>
        <v>1079.190945</v>
      </c>
      <c r="U62" s="47">
        <f t="shared" si="8"/>
        <v>878.2189793</v>
      </c>
      <c r="V62" s="47">
        <f t="shared" si="9"/>
        <v>200.9719659</v>
      </c>
      <c r="W62" s="47">
        <f t="shared" si="10"/>
        <v>175442.8239</v>
      </c>
      <c r="X62" s="40"/>
      <c r="Y62" s="67">
        <f t="shared" si="11"/>
        <v>24</v>
      </c>
      <c r="Z62" s="68">
        <f t="shared" si="12"/>
        <v>43831</v>
      </c>
      <c r="AA62" s="47">
        <f>IF(Y62="","",MIN($D$9+Calculator!free_cash_flow,AD61+AB62))</f>
        <v>1579.190945</v>
      </c>
      <c r="AB62" s="47">
        <f t="shared" si="13"/>
        <v>817.4429713</v>
      </c>
      <c r="AC62" s="47">
        <f t="shared" si="14"/>
        <v>761.747974</v>
      </c>
      <c r="AD62" s="47">
        <f t="shared" si="15"/>
        <v>162726.8463</v>
      </c>
    </row>
    <row r="63" ht="12.75" customHeight="1">
      <c r="A63" s="67" t="str">
        <f>IF(OR(Calculator!prev_total_owed&lt;=0,Calculator!prev_total_owed=""),"",Calculator!prev_pmt_num+1)</f>
        <v/>
      </c>
      <c r="B63" s="68" t="str">
        <f t="shared" si="1"/>
        <v/>
      </c>
      <c r="C63" s="47" t="str">
        <f>IF(A63="","",MIN(D63+Calculator!prev_prin_balance,Calculator!loan_payment+J63))</f>
        <v/>
      </c>
      <c r="D63" s="47" t="str">
        <f>IF(A63="","",ROUND($D$6/12*MAX(0,(Calculator!prev_prin_balance)),2))</f>
        <v/>
      </c>
      <c r="E63" s="47" t="str">
        <f t="shared" si="2"/>
        <v/>
      </c>
      <c r="F63" s="47" t="str">
        <f>IF(A63="","",ROUND(SUM(Calculator!prev_prin_balance,-E63),2))</f>
        <v/>
      </c>
      <c r="G63" s="69" t="str">
        <f t="shared" si="3"/>
        <v/>
      </c>
      <c r="H63" s="47" t="str">
        <f>IF(A63="","",IF(Calculator!prev_prin_balance=0,MIN(Calculator!prev_heloc_prin_balance+Calculator!prev_heloc_int_balance+K63,MAX(0,Calculator!free_cash_flow+Calculator!loan_payment))+IF($O$7="No",0,Calculator!loan_payment+$I$6),IF($O$7="No",Calculator!free_cash_flow,$I$5)))</f>
        <v/>
      </c>
      <c r="I63" s="47" t="str">
        <f>IF(A63="","",IF($O$7="Yes",$I$6+Calculator!loan_payment,0))</f>
        <v/>
      </c>
      <c r="J63" s="47" t="str">
        <f>IF(A63="","",IF(Calculator!prev_prin_balance&lt;=0,0,IF(Calculator!prev_heloc_prin_balance&lt;Calculator!free_cash_flow,MAX(0,MIN($O$6,D63+Calculator!prev_prin_balance+Calculator!loan_payment)),0)))</f>
        <v/>
      </c>
      <c r="K63" s="47" t="str">
        <f>IF(A63="","",ROUND((B63-Calculator!prev_date)*(Calculator!prev_heloc_rate/$O$8)*MAX(0,Calculator!prev_heloc_prin_balance),2))</f>
        <v/>
      </c>
      <c r="L63" s="47" t="str">
        <f>IF(A63="","",MAX(0,MIN(1*H63,Calculator!prev_heloc_int_balance+K63)))</f>
        <v/>
      </c>
      <c r="M63" s="47" t="str">
        <f>IF(A63="","",(Calculator!prev_heloc_int_balance+K63)-L63)</f>
        <v/>
      </c>
      <c r="N63" s="47" t="str">
        <f t="shared" si="4"/>
        <v/>
      </c>
      <c r="O63" s="47" t="str">
        <f>IF(A63="","",Calculator!prev_heloc_prin_balance-N63)</f>
        <v/>
      </c>
      <c r="P63" s="47" t="str">
        <f t="shared" si="16"/>
        <v/>
      </c>
      <c r="Q63" s="40"/>
      <c r="R63" s="67">
        <f t="shared" si="5"/>
        <v>25</v>
      </c>
      <c r="S63" s="68">
        <f t="shared" si="6"/>
        <v>43862</v>
      </c>
      <c r="T63" s="47">
        <f t="shared" si="7"/>
        <v>1079.190945</v>
      </c>
      <c r="U63" s="47">
        <f t="shared" si="8"/>
        <v>877.2141195</v>
      </c>
      <c r="V63" s="47">
        <f t="shared" si="9"/>
        <v>201.9768258</v>
      </c>
      <c r="W63" s="47">
        <f t="shared" si="10"/>
        <v>175240.8471</v>
      </c>
      <c r="X63" s="40"/>
      <c r="Y63" s="67">
        <f t="shared" si="11"/>
        <v>25</v>
      </c>
      <c r="Z63" s="68">
        <f t="shared" si="12"/>
        <v>43862</v>
      </c>
      <c r="AA63" s="47">
        <f>IF(Y63="","",MIN($D$9+Calculator!free_cash_flow,AD62+AB63))</f>
        <v>1579.190945</v>
      </c>
      <c r="AB63" s="47">
        <f t="shared" si="13"/>
        <v>813.6342314</v>
      </c>
      <c r="AC63" s="47">
        <f t="shared" si="14"/>
        <v>765.5567139</v>
      </c>
      <c r="AD63" s="47">
        <f t="shared" si="15"/>
        <v>161961.2896</v>
      </c>
    </row>
    <row r="64" ht="12.75" customHeight="1">
      <c r="A64" s="67" t="str">
        <f>IF(OR(Calculator!prev_total_owed&lt;=0,Calculator!prev_total_owed=""),"",Calculator!prev_pmt_num+1)</f>
        <v/>
      </c>
      <c r="B64" s="68" t="str">
        <f t="shared" si="1"/>
        <v/>
      </c>
      <c r="C64" s="47" t="str">
        <f>IF(A64="","",MIN(D64+Calculator!prev_prin_balance,Calculator!loan_payment+J64))</f>
        <v/>
      </c>
      <c r="D64" s="47" t="str">
        <f>IF(A64="","",ROUND($D$6/12*MAX(0,(Calculator!prev_prin_balance)),2))</f>
        <v/>
      </c>
      <c r="E64" s="47" t="str">
        <f t="shared" si="2"/>
        <v/>
      </c>
      <c r="F64" s="47" t="str">
        <f>IF(A64="","",ROUND(SUM(Calculator!prev_prin_balance,-E64),2))</f>
        <v/>
      </c>
      <c r="G64" s="69" t="str">
        <f t="shared" si="3"/>
        <v/>
      </c>
      <c r="H64" s="47" t="str">
        <f>IF(A64="","",IF(Calculator!prev_prin_balance=0,MIN(Calculator!prev_heloc_prin_balance+Calculator!prev_heloc_int_balance+K64,MAX(0,Calculator!free_cash_flow+Calculator!loan_payment))+IF($O$7="No",0,Calculator!loan_payment+$I$6),IF($O$7="No",Calculator!free_cash_flow,$I$5)))</f>
        <v/>
      </c>
      <c r="I64" s="47" t="str">
        <f>IF(A64="","",IF($O$7="Yes",$I$6+Calculator!loan_payment,0))</f>
        <v/>
      </c>
      <c r="J64" s="47" t="str">
        <f>IF(A64="","",IF(Calculator!prev_prin_balance&lt;=0,0,IF(Calculator!prev_heloc_prin_balance&lt;Calculator!free_cash_flow,MAX(0,MIN($O$6,D64+Calculator!prev_prin_balance+Calculator!loan_payment)),0)))</f>
        <v/>
      </c>
      <c r="K64" s="47" t="str">
        <f>IF(A64="","",ROUND((B64-Calculator!prev_date)*(Calculator!prev_heloc_rate/$O$8)*MAX(0,Calculator!prev_heloc_prin_balance),2))</f>
        <v/>
      </c>
      <c r="L64" s="47" t="str">
        <f>IF(A64="","",MAX(0,MIN(1*H64,Calculator!prev_heloc_int_balance+K64)))</f>
        <v/>
      </c>
      <c r="M64" s="47" t="str">
        <f>IF(A64="","",(Calculator!prev_heloc_int_balance+K64)-L64)</f>
        <v/>
      </c>
      <c r="N64" s="47" t="str">
        <f t="shared" si="4"/>
        <v/>
      </c>
      <c r="O64" s="47" t="str">
        <f>IF(A64="","",Calculator!prev_heloc_prin_balance-N64)</f>
        <v/>
      </c>
      <c r="P64" s="47" t="str">
        <f t="shared" si="16"/>
        <v/>
      </c>
      <c r="Q64" s="40"/>
      <c r="R64" s="67">
        <f t="shared" si="5"/>
        <v>26</v>
      </c>
      <c r="S64" s="68">
        <f t="shared" si="6"/>
        <v>43891</v>
      </c>
      <c r="T64" s="47">
        <f t="shared" si="7"/>
        <v>1079.190945</v>
      </c>
      <c r="U64" s="47">
        <f t="shared" si="8"/>
        <v>876.2042354</v>
      </c>
      <c r="V64" s="47">
        <f t="shared" si="9"/>
        <v>202.9867099</v>
      </c>
      <c r="W64" s="47">
        <f t="shared" si="10"/>
        <v>175037.8604</v>
      </c>
      <c r="X64" s="40"/>
      <c r="Y64" s="67">
        <f t="shared" si="11"/>
        <v>26</v>
      </c>
      <c r="Z64" s="68">
        <f t="shared" si="12"/>
        <v>43891</v>
      </c>
      <c r="AA64" s="47">
        <f>IF(Y64="","",MIN($D$9+Calculator!free_cash_flow,AD63+AB64))</f>
        <v>1579.190945</v>
      </c>
      <c r="AB64" s="47">
        <f t="shared" si="13"/>
        <v>809.8064478</v>
      </c>
      <c r="AC64" s="47">
        <f t="shared" si="14"/>
        <v>769.3844974</v>
      </c>
      <c r="AD64" s="47">
        <f t="shared" si="15"/>
        <v>161191.9051</v>
      </c>
    </row>
    <row r="65" ht="12.75" customHeight="1">
      <c r="A65" s="67" t="str">
        <f>IF(OR(Calculator!prev_total_owed&lt;=0,Calculator!prev_total_owed=""),"",Calculator!prev_pmt_num+1)</f>
        <v/>
      </c>
      <c r="B65" s="68" t="str">
        <f t="shared" si="1"/>
        <v/>
      </c>
      <c r="C65" s="47" t="str">
        <f>IF(A65="","",MIN(D65+Calculator!prev_prin_balance,Calculator!loan_payment+J65))</f>
        <v/>
      </c>
      <c r="D65" s="47" t="str">
        <f>IF(A65="","",ROUND($D$6/12*MAX(0,(Calculator!prev_prin_balance)),2))</f>
        <v/>
      </c>
      <c r="E65" s="47" t="str">
        <f t="shared" si="2"/>
        <v/>
      </c>
      <c r="F65" s="47" t="str">
        <f>IF(A65="","",ROUND(SUM(Calculator!prev_prin_balance,-E65),2))</f>
        <v/>
      </c>
      <c r="G65" s="69" t="str">
        <f t="shared" si="3"/>
        <v/>
      </c>
      <c r="H65" s="47" t="str">
        <f>IF(A65="","",IF(Calculator!prev_prin_balance=0,MIN(Calculator!prev_heloc_prin_balance+Calculator!prev_heloc_int_balance+K65,MAX(0,Calculator!free_cash_flow+Calculator!loan_payment))+IF($O$7="No",0,Calculator!loan_payment+$I$6),IF($O$7="No",Calculator!free_cash_flow,$I$5)))</f>
        <v/>
      </c>
      <c r="I65" s="47" t="str">
        <f>IF(A65="","",IF($O$7="Yes",$I$6+Calculator!loan_payment,0))</f>
        <v/>
      </c>
      <c r="J65" s="47" t="str">
        <f>IF(A65="","",IF(Calculator!prev_prin_balance&lt;=0,0,IF(Calculator!prev_heloc_prin_balance&lt;Calculator!free_cash_flow,MAX(0,MIN($O$6,D65+Calculator!prev_prin_balance+Calculator!loan_payment)),0)))</f>
        <v/>
      </c>
      <c r="K65" s="47" t="str">
        <f>IF(A65="","",ROUND((B65-Calculator!prev_date)*(Calculator!prev_heloc_rate/$O$8)*MAX(0,Calculator!prev_heloc_prin_balance),2))</f>
        <v/>
      </c>
      <c r="L65" s="47" t="str">
        <f>IF(A65="","",MAX(0,MIN(1*H65,Calculator!prev_heloc_int_balance+K65)))</f>
        <v/>
      </c>
      <c r="M65" s="47" t="str">
        <f>IF(A65="","",(Calculator!prev_heloc_int_balance+K65)-L65)</f>
        <v/>
      </c>
      <c r="N65" s="47" t="str">
        <f t="shared" si="4"/>
        <v/>
      </c>
      <c r="O65" s="47" t="str">
        <f>IF(A65="","",Calculator!prev_heloc_prin_balance-N65)</f>
        <v/>
      </c>
      <c r="P65" s="47" t="str">
        <f t="shared" si="16"/>
        <v/>
      </c>
      <c r="Q65" s="40"/>
      <c r="R65" s="67">
        <f t="shared" si="5"/>
        <v>27</v>
      </c>
      <c r="S65" s="68">
        <f t="shared" si="6"/>
        <v>43922</v>
      </c>
      <c r="T65" s="47">
        <f t="shared" si="7"/>
        <v>1079.190945</v>
      </c>
      <c r="U65" s="47">
        <f t="shared" si="8"/>
        <v>875.1893018</v>
      </c>
      <c r="V65" s="47">
        <f t="shared" si="9"/>
        <v>204.0016435</v>
      </c>
      <c r="W65" s="47">
        <f t="shared" si="10"/>
        <v>174833.8587</v>
      </c>
      <c r="X65" s="40"/>
      <c r="Y65" s="67">
        <f t="shared" si="11"/>
        <v>27</v>
      </c>
      <c r="Z65" s="68">
        <f t="shared" si="12"/>
        <v>43922</v>
      </c>
      <c r="AA65" s="47">
        <f>IF(Y65="","",MIN($D$9+Calculator!free_cash_flow,AD64+AB65))</f>
        <v>1579.190945</v>
      </c>
      <c r="AB65" s="47">
        <f t="shared" si="13"/>
        <v>805.9595253</v>
      </c>
      <c r="AC65" s="47">
        <f t="shared" si="14"/>
        <v>773.2314199</v>
      </c>
      <c r="AD65" s="47">
        <f t="shared" si="15"/>
        <v>160418.6736</v>
      </c>
    </row>
    <row r="66" ht="12.75" customHeight="1">
      <c r="A66" s="67" t="str">
        <f>IF(OR(Calculator!prev_total_owed&lt;=0,Calculator!prev_total_owed=""),"",Calculator!prev_pmt_num+1)</f>
        <v/>
      </c>
      <c r="B66" s="68" t="str">
        <f t="shared" si="1"/>
        <v/>
      </c>
      <c r="C66" s="47" t="str">
        <f>IF(A66="","",MIN(D66+Calculator!prev_prin_balance,Calculator!loan_payment+J66))</f>
        <v/>
      </c>
      <c r="D66" s="47" t="str">
        <f>IF(A66="","",ROUND($D$6/12*MAX(0,(Calculator!prev_prin_balance)),2))</f>
        <v/>
      </c>
      <c r="E66" s="47" t="str">
        <f t="shared" si="2"/>
        <v/>
      </c>
      <c r="F66" s="47" t="str">
        <f>IF(A66="","",ROUND(SUM(Calculator!prev_prin_balance,-E66),2))</f>
        <v/>
      </c>
      <c r="G66" s="69" t="str">
        <f t="shared" si="3"/>
        <v/>
      </c>
      <c r="H66" s="47" t="str">
        <f>IF(A66="","",IF(Calculator!prev_prin_balance=0,MIN(Calculator!prev_heloc_prin_balance+Calculator!prev_heloc_int_balance+K66,MAX(0,Calculator!free_cash_flow+Calculator!loan_payment))+IF($O$7="No",0,Calculator!loan_payment+$I$6),IF($O$7="No",Calculator!free_cash_flow,$I$5)))</f>
        <v/>
      </c>
      <c r="I66" s="47" t="str">
        <f>IF(A66="","",IF($O$7="Yes",$I$6+Calculator!loan_payment,0))</f>
        <v/>
      </c>
      <c r="J66" s="47" t="str">
        <f>IF(A66="","",IF(Calculator!prev_prin_balance&lt;=0,0,IF(Calculator!prev_heloc_prin_balance&lt;Calculator!free_cash_flow,MAX(0,MIN($O$6,D66+Calculator!prev_prin_balance+Calculator!loan_payment)),0)))</f>
        <v/>
      </c>
      <c r="K66" s="47" t="str">
        <f>IF(A66="","",ROUND((B66-Calculator!prev_date)*(Calculator!prev_heloc_rate/$O$8)*MAX(0,Calculator!prev_heloc_prin_balance),2))</f>
        <v/>
      </c>
      <c r="L66" s="47" t="str">
        <f>IF(A66="","",MAX(0,MIN(1*H66,Calculator!prev_heloc_int_balance+K66)))</f>
        <v/>
      </c>
      <c r="M66" s="47" t="str">
        <f>IF(A66="","",(Calculator!prev_heloc_int_balance+K66)-L66)</f>
        <v/>
      </c>
      <c r="N66" s="47" t="str">
        <f t="shared" si="4"/>
        <v/>
      </c>
      <c r="O66" s="47" t="str">
        <f>IF(A66="","",Calculator!prev_heloc_prin_balance-N66)</f>
        <v/>
      </c>
      <c r="P66" s="47" t="str">
        <f t="shared" si="16"/>
        <v/>
      </c>
      <c r="Q66" s="40"/>
      <c r="R66" s="67">
        <f t="shared" si="5"/>
        <v>28</v>
      </c>
      <c r="S66" s="68">
        <f t="shared" si="6"/>
        <v>43952</v>
      </c>
      <c r="T66" s="47">
        <f t="shared" si="7"/>
        <v>1079.190945</v>
      </c>
      <c r="U66" s="47">
        <f t="shared" si="8"/>
        <v>874.1692936</v>
      </c>
      <c r="V66" s="47">
        <f t="shared" si="9"/>
        <v>205.0216517</v>
      </c>
      <c r="W66" s="47">
        <f t="shared" si="10"/>
        <v>174628.8371</v>
      </c>
      <c r="X66" s="40"/>
      <c r="Y66" s="67">
        <f t="shared" si="11"/>
        <v>28</v>
      </c>
      <c r="Z66" s="68">
        <f t="shared" si="12"/>
        <v>43952</v>
      </c>
      <c r="AA66" s="47">
        <f>IF(Y66="","",MIN($D$9+Calculator!free_cash_flow,AD65+AB66))</f>
        <v>1579.190945</v>
      </c>
      <c r="AB66" s="47">
        <f t="shared" si="13"/>
        <v>802.0933682</v>
      </c>
      <c r="AC66" s="47">
        <f t="shared" si="14"/>
        <v>777.097577</v>
      </c>
      <c r="AD66" s="47">
        <f t="shared" si="15"/>
        <v>159641.5761</v>
      </c>
    </row>
    <row r="67" ht="12.75" customHeight="1">
      <c r="A67" s="67" t="str">
        <f>IF(OR(Calculator!prev_total_owed&lt;=0,Calculator!prev_total_owed=""),"",Calculator!prev_pmt_num+1)</f>
        <v/>
      </c>
      <c r="B67" s="68" t="str">
        <f t="shared" si="1"/>
        <v/>
      </c>
      <c r="C67" s="47" t="str">
        <f>IF(A67="","",MIN(D67+Calculator!prev_prin_balance,Calculator!loan_payment+J67))</f>
        <v/>
      </c>
      <c r="D67" s="47" t="str">
        <f>IF(A67="","",ROUND($D$6/12*MAX(0,(Calculator!prev_prin_balance)),2))</f>
        <v/>
      </c>
      <c r="E67" s="47" t="str">
        <f t="shared" si="2"/>
        <v/>
      </c>
      <c r="F67" s="47" t="str">
        <f>IF(A67="","",ROUND(SUM(Calculator!prev_prin_balance,-E67),2))</f>
        <v/>
      </c>
      <c r="G67" s="69" t="str">
        <f t="shared" si="3"/>
        <v/>
      </c>
      <c r="H67" s="47" t="str">
        <f>IF(A67="","",IF(Calculator!prev_prin_balance=0,MIN(Calculator!prev_heloc_prin_balance+Calculator!prev_heloc_int_balance+K67,MAX(0,Calculator!free_cash_flow+Calculator!loan_payment))+IF($O$7="No",0,Calculator!loan_payment+$I$6),IF($O$7="No",Calculator!free_cash_flow,$I$5)))</f>
        <v/>
      </c>
      <c r="I67" s="47" t="str">
        <f>IF(A67="","",IF($O$7="Yes",$I$6+Calculator!loan_payment,0))</f>
        <v/>
      </c>
      <c r="J67" s="47" t="str">
        <f>IF(A67="","",IF(Calculator!prev_prin_balance&lt;=0,0,IF(Calculator!prev_heloc_prin_balance&lt;Calculator!free_cash_flow,MAX(0,MIN($O$6,D67+Calculator!prev_prin_balance+Calculator!loan_payment)),0)))</f>
        <v/>
      </c>
      <c r="K67" s="47" t="str">
        <f>IF(A67="","",ROUND((B67-Calculator!prev_date)*(Calculator!prev_heloc_rate/$O$8)*MAX(0,Calculator!prev_heloc_prin_balance),2))</f>
        <v/>
      </c>
      <c r="L67" s="47" t="str">
        <f>IF(A67="","",MAX(0,MIN(1*H67,Calculator!prev_heloc_int_balance+K67)))</f>
        <v/>
      </c>
      <c r="M67" s="47" t="str">
        <f>IF(A67="","",(Calculator!prev_heloc_int_balance+K67)-L67)</f>
        <v/>
      </c>
      <c r="N67" s="47" t="str">
        <f t="shared" si="4"/>
        <v/>
      </c>
      <c r="O67" s="47" t="str">
        <f>IF(A67="","",Calculator!prev_heloc_prin_balance-N67)</f>
        <v/>
      </c>
      <c r="P67" s="47" t="str">
        <f t="shared" si="16"/>
        <v/>
      </c>
      <c r="Q67" s="40"/>
      <c r="R67" s="67">
        <f t="shared" si="5"/>
        <v>29</v>
      </c>
      <c r="S67" s="68">
        <f t="shared" si="6"/>
        <v>43983</v>
      </c>
      <c r="T67" s="47">
        <f t="shared" si="7"/>
        <v>1079.190945</v>
      </c>
      <c r="U67" s="47">
        <f t="shared" si="8"/>
        <v>873.1441853</v>
      </c>
      <c r="V67" s="47">
        <f t="shared" si="9"/>
        <v>206.0467599</v>
      </c>
      <c r="W67" s="47">
        <f t="shared" si="10"/>
        <v>174422.7903</v>
      </c>
      <c r="X67" s="40"/>
      <c r="Y67" s="67">
        <f t="shared" si="11"/>
        <v>29</v>
      </c>
      <c r="Z67" s="68">
        <f t="shared" si="12"/>
        <v>43983</v>
      </c>
      <c r="AA67" s="47">
        <f>IF(Y67="","",MIN($D$9+Calculator!free_cash_flow,AD66+AB67))</f>
        <v>1579.190945</v>
      </c>
      <c r="AB67" s="47">
        <f t="shared" si="13"/>
        <v>798.2078804</v>
      </c>
      <c r="AC67" s="47">
        <f t="shared" si="14"/>
        <v>780.9830649</v>
      </c>
      <c r="AD67" s="47">
        <f t="shared" si="15"/>
        <v>158860.593</v>
      </c>
    </row>
    <row r="68" ht="12.75" customHeight="1">
      <c r="A68" s="67" t="str">
        <f>IF(OR(Calculator!prev_total_owed&lt;=0,Calculator!prev_total_owed=""),"",Calculator!prev_pmt_num+1)</f>
        <v/>
      </c>
      <c r="B68" s="68" t="str">
        <f t="shared" si="1"/>
        <v/>
      </c>
      <c r="C68" s="47" t="str">
        <f>IF(A68="","",MIN(D68+Calculator!prev_prin_balance,Calculator!loan_payment+J68))</f>
        <v/>
      </c>
      <c r="D68" s="47" t="str">
        <f>IF(A68="","",ROUND($D$6/12*MAX(0,(Calculator!prev_prin_balance)),2))</f>
        <v/>
      </c>
      <c r="E68" s="47" t="str">
        <f t="shared" si="2"/>
        <v/>
      </c>
      <c r="F68" s="47" t="str">
        <f>IF(A68="","",ROUND(SUM(Calculator!prev_prin_balance,-E68),2))</f>
        <v/>
      </c>
      <c r="G68" s="69" t="str">
        <f t="shared" si="3"/>
        <v/>
      </c>
      <c r="H68" s="47" t="str">
        <f>IF(A68="","",IF(Calculator!prev_prin_balance=0,MIN(Calculator!prev_heloc_prin_balance+Calculator!prev_heloc_int_balance+K68,MAX(0,Calculator!free_cash_flow+Calculator!loan_payment))+IF($O$7="No",0,Calculator!loan_payment+$I$6),IF($O$7="No",Calculator!free_cash_flow,$I$5)))</f>
        <v/>
      </c>
      <c r="I68" s="47" t="str">
        <f>IF(A68="","",IF($O$7="Yes",$I$6+Calculator!loan_payment,0))</f>
        <v/>
      </c>
      <c r="J68" s="47" t="str">
        <f>IF(A68="","",IF(Calculator!prev_prin_balance&lt;=0,0,IF(Calculator!prev_heloc_prin_balance&lt;Calculator!free_cash_flow,MAX(0,MIN($O$6,D68+Calculator!prev_prin_balance+Calculator!loan_payment)),0)))</f>
        <v/>
      </c>
      <c r="K68" s="47" t="str">
        <f>IF(A68="","",ROUND((B68-Calculator!prev_date)*(Calculator!prev_heloc_rate/$O$8)*MAX(0,Calculator!prev_heloc_prin_balance),2))</f>
        <v/>
      </c>
      <c r="L68" s="47" t="str">
        <f>IF(A68="","",MAX(0,MIN(1*H68,Calculator!prev_heloc_int_balance+K68)))</f>
        <v/>
      </c>
      <c r="M68" s="47" t="str">
        <f>IF(A68="","",(Calculator!prev_heloc_int_balance+K68)-L68)</f>
        <v/>
      </c>
      <c r="N68" s="47" t="str">
        <f t="shared" si="4"/>
        <v/>
      </c>
      <c r="O68" s="47" t="str">
        <f>IF(A68="","",Calculator!prev_heloc_prin_balance-N68)</f>
        <v/>
      </c>
      <c r="P68" s="47" t="str">
        <f t="shared" si="16"/>
        <v/>
      </c>
      <c r="Q68" s="40"/>
      <c r="R68" s="67">
        <f t="shared" si="5"/>
        <v>30</v>
      </c>
      <c r="S68" s="68">
        <f t="shared" si="6"/>
        <v>44013</v>
      </c>
      <c r="T68" s="47">
        <f t="shared" si="7"/>
        <v>1079.190945</v>
      </c>
      <c r="U68" s="47">
        <f t="shared" si="8"/>
        <v>872.1139515</v>
      </c>
      <c r="V68" s="47">
        <f t="shared" si="9"/>
        <v>207.0769937</v>
      </c>
      <c r="W68" s="47">
        <f t="shared" si="10"/>
        <v>174215.7133</v>
      </c>
      <c r="X68" s="40"/>
      <c r="Y68" s="67">
        <f t="shared" si="11"/>
        <v>30</v>
      </c>
      <c r="Z68" s="68">
        <f t="shared" si="12"/>
        <v>44013</v>
      </c>
      <c r="AA68" s="47">
        <f>IF(Y68="","",MIN($D$9+Calculator!free_cash_flow,AD67+AB68))</f>
        <v>1579.190945</v>
      </c>
      <c r="AB68" s="47">
        <f t="shared" si="13"/>
        <v>794.302965</v>
      </c>
      <c r="AC68" s="47">
        <f t="shared" si="14"/>
        <v>784.8879802</v>
      </c>
      <c r="AD68" s="47">
        <f t="shared" si="15"/>
        <v>158075.705</v>
      </c>
    </row>
    <row r="69" ht="12.75" customHeight="1">
      <c r="A69" s="67" t="str">
        <f>IF(OR(Calculator!prev_total_owed&lt;=0,Calculator!prev_total_owed=""),"",Calculator!prev_pmt_num+1)</f>
        <v/>
      </c>
      <c r="B69" s="68" t="str">
        <f t="shared" si="1"/>
        <v/>
      </c>
      <c r="C69" s="47" t="str">
        <f>IF(A69="","",MIN(D69+Calculator!prev_prin_balance,Calculator!loan_payment+J69))</f>
        <v/>
      </c>
      <c r="D69" s="47" t="str">
        <f>IF(A69="","",ROUND($D$6/12*MAX(0,(Calculator!prev_prin_balance)),2))</f>
        <v/>
      </c>
      <c r="E69" s="47" t="str">
        <f t="shared" si="2"/>
        <v/>
      </c>
      <c r="F69" s="47" t="str">
        <f>IF(A69="","",ROUND(SUM(Calculator!prev_prin_balance,-E69),2))</f>
        <v/>
      </c>
      <c r="G69" s="69" t="str">
        <f t="shared" si="3"/>
        <v/>
      </c>
      <c r="H69" s="47" t="str">
        <f>IF(A69="","",IF(Calculator!prev_prin_balance=0,MIN(Calculator!prev_heloc_prin_balance+Calculator!prev_heloc_int_balance+K69,MAX(0,Calculator!free_cash_flow+Calculator!loan_payment))+IF($O$7="No",0,Calculator!loan_payment+$I$6),IF($O$7="No",Calculator!free_cash_flow,$I$5)))</f>
        <v/>
      </c>
      <c r="I69" s="47" t="str">
        <f>IF(A69="","",IF($O$7="Yes",$I$6+Calculator!loan_payment,0))</f>
        <v/>
      </c>
      <c r="J69" s="47" t="str">
        <f>IF(A69="","",IF(Calculator!prev_prin_balance&lt;=0,0,IF(Calculator!prev_heloc_prin_balance&lt;Calculator!free_cash_flow,MAX(0,MIN($O$6,D69+Calculator!prev_prin_balance+Calculator!loan_payment)),0)))</f>
        <v/>
      </c>
      <c r="K69" s="47" t="str">
        <f>IF(A69="","",ROUND((B69-Calculator!prev_date)*(Calculator!prev_heloc_rate/$O$8)*MAX(0,Calculator!prev_heloc_prin_balance),2))</f>
        <v/>
      </c>
      <c r="L69" s="47" t="str">
        <f>IF(A69="","",MAX(0,MIN(1*H69,Calculator!prev_heloc_int_balance+K69)))</f>
        <v/>
      </c>
      <c r="M69" s="47" t="str">
        <f>IF(A69="","",(Calculator!prev_heloc_int_balance+K69)-L69)</f>
        <v/>
      </c>
      <c r="N69" s="47" t="str">
        <f t="shared" si="4"/>
        <v/>
      </c>
      <c r="O69" s="47" t="str">
        <f>IF(A69="","",Calculator!prev_heloc_prin_balance-N69)</f>
        <v/>
      </c>
      <c r="P69" s="47" t="str">
        <f t="shared" si="16"/>
        <v/>
      </c>
      <c r="Q69" s="40"/>
      <c r="R69" s="67">
        <f t="shared" si="5"/>
        <v>31</v>
      </c>
      <c r="S69" s="68">
        <f t="shared" si="6"/>
        <v>44044</v>
      </c>
      <c r="T69" s="47">
        <f t="shared" si="7"/>
        <v>1079.190945</v>
      </c>
      <c r="U69" s="47">
        <f t="shared" si="8"/>
        <v>871.0785666</v>
      </c>
      <c r="V69" s="47">
        <f t="shared" si="9"/>
        <v>208.1123787</v>
      </c>
      <c r="W69" s="47">
        <f t="shared" si="10"/>
        <v>174007.6009</v>
      </c>
      <c r="X69" s="40"/>
      <c r="Y69" s="67">
        <f t="shared" si="11"/>
        <v>31</v>
      </c>
      <c r="Z69" s="68">
        <f t="shared" si="12"/>
        <v>44044</v>
      </c>
      <c r="AA69" s="47">
        <f>IF(Y69="","",MIN($D$9+Calculator!free_cash_flow,AD68+AB69))</f>
        <v>1579.190945</v>
      </c>
      <c r="AB69" s="47">
        <f t="shared" si="13"/>
        <v>790.3785251</v>
      </c>
      <c r="AC69" s="47">
        <f t="shared" si="14"/>
        <v>788.8124201</v>
      </c>
      <c r="AD69" s="47">
        <f t="shared" si="15"/>
        <v>157286.8926</v>
      </c>
    </row>
    <row r="70" ht="12.75" customHeight="1">
      <c r="A70" s="67" t="str">
        <f>IF(OR(Calculator!prev_total_owed&lt;=0,Calculator!prev_total_owed=""),"",Calculator!prev_pmt_num+1)</f>
        <v/>
      </c>
      <c r="B70" s="68" t="str">
        <f t="shared" si="1"/>
        <v/>
      </c>
      <c r="C70" s="47" t="str">
        <f>IF(A70="","",MIN(D70+Calculator!prev_prin_balance,Calculator!loan_payment+J70))</f>
        <v/>
      </c>
      <c r="D70" s="47" t="str">
        <f>IF(A70="","",ROUND($D$6/12*MAX(0,(Calculator!prev_prin_balance)),2))</f>
        <v/>
      </c>
      <c r="E70" s="47" t="str">
        <f t="shared" si="2"/>
        <v/>
      </c>
      <c r="F70" s="47" t="str">
        <f>IF(A70="","",ROUND(SUM(Calculator!prev_prin_balance,-E70),2))</f>
        <v/>
      </c>
      <c r="G70" s="69" t="str">
        <f t="shared" si="3"/>
        <v/>
      </c>
      <c r="H70" s="47" t="str">
        <f>IF(A70="","",IF(Calculator!prev_prin_balance=0,MIN(Calculator!prev_heloc_prin_balance+Calculator!prev_heloc_int_balance+K70,MAX(0,Calculator!free_cash_flow+Calculator!loan_payment))+IF($O$7="No",0,Calculator!loan_payment+$I$6),IF($O$7="No",Calculator!free_cash_flow,$I$5)))</f>
        <v/>
      </c>
      <c r="I70" s="47" t="str">
        <f>IF(A70="","",IF($O$7="Yes",$I$6+Calculator!loan_payment,0))</f>
        <v/>
      </c>
      <c r="J70" s="47" t="str">
        <f>IF(A70="","",IF(Calculator!prev_prin_balance&lt;=0,0,IF(Calculator!prev_heloc_prin_balance&lt;Calculator!free_cash_flow,MAX(0,MIN($O$6,D70+Calculator!prev_prin_balance+Calculator!loan_payment)),0)))</f>
        <v/>
      </c>
      <c r="K70" s="47" t="str">
        <f>IF(A70="","",ROUND((B70-Calculator!prev_date)*(Calculator!prev_heloc_rate/$O$8)*MAX(0,Calculator!prev_heloc_prin_balance),2))</f>
        <v/>
      </c>
      <c r="L70" s="47" t="str">
        <f>IF(A70="","",MAX(0,MIN(1*H70,Calculator!prev_heloc_int_balance+K70)))</f>
        <v/>
      </c>
      <c r="M70" s="47" t="str">
        <f>IF(A70="","",(Calculator!prev_heloc_int_balance+K70)-L70)</f>
        <v/>
      </c>
      <c r="N70" s="47" t="str">
        <f t="shared" si="4"/>
        <v/>
      </c>
      <c r="O70" s="47" t="str">
        <f>IF(A70="","",Calculator!prev_heloc_prin_balance-N70)</f>
        <v/>
      </c>
      <c r="P70" s="47" t="str">
        <f t="shared" si="16"/>
        <v/>
      </c>
      <c r="Q70" s="40"/>
      <c r="R70" s="67">
        <f t="shared" si="5"/>
        <v>32</v>
      </c>
      <c r="S70" s="68">
        <f t="shared" si="6"/>
        <v>44075</v>
      </c>
      <c r="T70" s="47">
        <f t="shared" si="7"/>
        <v>1079.190945</v>
      </c>
      <c r="U70" s="47">
        <f t="shared" si="8"/>
        <v>870.0380047</v>
      </c>
      <c r="V70" s="47">
        <f t="shared" si="9"/>
        <v>209.1529406</v>
      </c>
      <c r="W70" s="47">
        <f t="shared" si="10"/>
        <v>173798.448</v>
      </c>
      <c r="X70" s="40"/>
      <c r="Y70" s="67">
        <f t="shared" si="11"/>
        <v>32</v>
      </c>
      <c r="Z70" s="68">
        <f t="shared" si="12"/>
        <v>44075</v>
      </c>
      <c r="AA70" s="47">
        <f>IF(Y70="","",MIN($D$9+Calculator!free_cash_flow,AD69+AB70))</f>
        <v>1579.190945</v>
      </c>
      <c r="AB70" s="47">
        <f t="shared" si="13"/>
        <v>786.434463</v>
      </c>
      <c r="AC70" s="47">
        <f t="shared" si="14"/>
        <v>792.7564822</v>
      </c>
      <c r="AD70" s="47">
        <f t="shared" si="15"/>
        <v>156494.1361</v>
      </c>
    </row>
    <row r="71" ht="12.75" customHeight="1">
      <c r="A71" s="67" t="str">
        <f>IF(OR(Calculator!prev_total_owed&lt;=0,Calculator!prev_total_owed=""),"",Calculator!prev_pmt_num+1)</f>
        <v/>
      </c>
      <c r="B71" s="68" t="str">
        <f t="shared" si="1"/>
        <v/>
      </c>
      <c r="C71" s="47" t="str">
        <f>IF(A71="","",MIN(D71+Calculator!prev_prin_balance,Calculator!loan_payment+J71))</f>
        <v/>
      </c>
      <c r="D71" s="47" t="str">
        <f>IF(A71="","",ROUND($D$6/12*MAX(0,(Calculator!prev_prin_balance)),2))</f>
        <v/>
      </c>
      <c r="E71" s="47" t="str">
        <f t="shared" si="2"/>
        <v/>
      </c>
      <c r="F71" s="47" t="str">
        <f>IF(A71="","",ROUND(SUM(Calculator!prev_prin_balance,-E71),2))</f>
        <v/>
      </c>
      <c r="G71" s="69" t="str">
        <f t="shared" si="3"/>
        <v/>
      </c>
      <c r="H71" s="47" t="str">
        <f>IF(A71="","",IF(Calculator!prev_prin_balance=0,MIN(Calculator!prev_heloc_prin_balance+Calculator!prev_heloc_int_balance+K71,MAX(0,Calculator!free_cash_flow+Calculator!loan_payment))+IF($O$7="No",0,Calculator!loan_payment+$I$6),IF($O$7="No",Calculator!free_cash_flow,$I$5)))</f>
        <v/>
      </c>
      <c r="I71" s="47" t="str">
        <f>IF(A71="","",IF($O$7="Yes",$I$6+Calculator!loan_payment,0))</f>
        <v/>
      </c>
      <c r="J71" s="47" t="str">
        <f>IF(A71="","",IF(Calculator!prev_prin_balance&lt;=0,0,IF(Calculator!prev_heloc_prin_balance&lt;Calculator!free_cash_flow,MAX(0,MIN($O$6,D71+Calculator!prev_prin_balance+Calculator!loan_payment)),0)))</f>
        <v/>
      </c>
      <c r="K71" s="47" t="str">
        <f>IF(A71="","",ROUND((B71-Calculator!prev_date)*(Calculator!prev_heloc_rate/$O$8)*MAX(0,Calculator!prev_heloc_prin_balance),2))</f>
        <v/>
      </c>
      <c r="L71" s="47" t="str">
        <f>IF(A71="","",MAX(0,MIN(1*H71,Calculator!prev_heloc_int_balance+K71)))</f>
        <v/>
      </c>
      <c r="M71" s="47" t="str">
        <f>IF(A71="","",(Calculator!prev_heloc_int_balance+K71)-L71)</f>
        <v/>
      </c>
      <c r="N71" s="47" t="str">
        <f t="shared" si="4"/>
        <v/>
      </c>
      <c r="O71" s="47" t="str">
        <f>IF(A71="","",Calculator!prev_heloc_prin_balance-N71)</f>
        <v/>
      </c>
      <c r="P71" s="47" t="str">
        <f t="shared" si="16"/>
        <v/>
      </c>
      <c r="Q71" s="40"/>
      <c r="R71" s="67">
        <f t="shared" si="5"/>
        <v>33</v>
      </c>
      <c r="S71" s="68">
        <f t="shared" si="6"/>
        <v>44105</v>
      </c>
      <c r="T71" s="47">
        <f t="shared" si="7"/>
        <v>1079.190945</v>
      </c>
      <c r="U71" s="47">
        <f t="shared" si="8"/>
        <v>868.99224</v>
      </c>
      <c r="V71" s="47">
        <f t="shared" si="9"/>
        <v>210.1987053</v>
      </c>
      <c r="W71" s="47">
        <f t="shared" si="10"/>
        <v>173588.2493</v>
      </c>
      <c r="X71" s="40"/>
      <c r="Y71" s="67">
        <f t="shared" si="11"/>
        <v>33</v>
      </c>
      <c r="Z71" s="68">
        <f t="shared" si="12"/>
        <v>44105</v>
      </c>
      <c r="AA71" s="47">
        <f>IF(Y71="","",MIN($D$9+Calculator!free_cash_flow,AD70+AB71))</f>
        <v>1579.190945</v>
      </c>
      <c r="AB71" s="47">
        <f t="shared" si="13"/>
        <v>782.4706806</v>
      </c>
      <c r="AC71" s="47">
        <f t="shared" si="14"/>
        <v>796.7202647</v>
      </c>
      <c r="AD71" s="47">
        <f t="shared" si="15"/>
        <v>155697.4159</v>
      </c>
    </row>
    <row r="72" ht="12.75" customHeight="1">
      <c r="A72" s="67" t="str">
        <f>IF(OR(Calculator!prev_total_owed&lt;=0,Calculator!prev_total_owed=""),"",Calculator!prev_pmt_num+1)</f>
        <v/>
      </c>
      <c r="B72" s="68" t="str">
        <f t="shared" si="1"/>
        <v/>
      </c>
      <c r="C72" s="47" t="str">
        <f>IF(A72="","",MIN(D72+Calculator!prev_prin_balance,Calculator!loan_payment+J72))</f>
        <v/>
      </c>
      <c r="D72" s="47" t="str">
        <f>IF(A72="","",ROUND($D$6/12*MAX(0,(Calculator!prev_prin_balance)),2))</f>
        <v/>
      </c>
      <c r="E72" s="47" t="str">
        <f t="shared" si="2"/>
        <v/>
      </c>
      <c r="F72" s="47" t="str">
        <f>IF(A72="","",ROUND(SUM(Calculator!prev_prin_balance,-E72),2))</f>
        <v/>
      </c>
      <c r="G72" s="69" t="str">
        <f t="shared" si="3"/>
        <v/>
      </c>
      <c r="H72" s="47" t="str">
        <f>IF(A72="","",IF(Calculator!prev_prin_balance=0,MIN(Calculator!prev_heloc_prin_balance+Calculator!prev_heloc_int_balance+K72,MAX(0,Calculator!free_cash_flow+Calculator!loan_payment))+IF($O$7="No",0,Calculator!loan_payment+$I$6),IF($O$7="No",Calculator!free_cash_flow,$I$5)))</f>
        <v/>
      </c>
      <c r="I72" s="47" t="str">
        <f>IF(A72="","",IF($O$7="Yes",$I$6+Calculator!loan_payment,0))</f>
        <v/>
      </c>
      <c r="J72" s="47" t="str">
        <f>IF(A72="","",IF(Calculator!prev_prin_balance&lt;=0,0,IF(Calculator!prev_heloc_prin_balance&lt;Calculator!free_cash_flow,MAX(0,MIN($O$6,D72+Calculator!prev_prin_balance+Calculator!loan_payment)),0)))</f>
        <v/>
      </c>
      <c r="K72" s="47" t="str">
        <f>IF(A72="","",ROUND((B72-Calculator!prev_date)*(Calculator!prev_heloc_rate/$O$8)*MAX(0,Calculator!prev_heloc_prin_balance),2))</f>
        <v/>
      </c>
      <c r="L72" s="47" t="str">
        <f>IF(A72="","",MAX(0,MIN(1*H72,Calculator!prev_heloc_int_balance+K72)))</f>
        <v/>
      </c>
      <c r="M72" s="47" t="str">
        <f>IF(A72="","",(Calculator!prev_heloc_int_balance+K72)-L72)</f>
        <v/>
      </c>
      <c r="N72" s="47" t="str">
        <f t="shared" si="4"/>
        <v/>
      </c>
      <c r="O72" s="47" t="str">
        <f>IF(A72="","",Calculator!prev_heloc_prin_balance-N72)</f>
        <v/>
      </c>
      <c r="P72" s="47" t="str">
        <f t="shared" si="16"/>
        <v/>
      </c>
      <c r="Q72" s="40"/>
      <c r="R72" s="67">
        <f t="shared" si="5"/>
        <v>34</v>
      </c>
      <c r="S72" s="68">
        <f t="shared" si="6"/>
        <v>44136</v>
      </c>
      <c r="T72" s="47">
        <f t="shared" si="7"/>
        <v>1079.190945</v>
      </c>
      <c r="U72" s="47">
        <f t="shared" si="8"/>
        <v>867.9412465</v>
      </c>
      <c r="V72" s="47">
        <f t="shared" si="9"/>
        <v>211.2496988</v>
      </c>
      <c r="W72" s="47">
        <f t="shared" si="10"/>
        <v>173376.9996</v>
      </c>
      <c r="X72" s="40"/>
      <c r="Y72" s="67">
        <f t="shared" si="11"/>
        <v>34</v>
      </c>
      <c r="Z72" s="68">
        <f t="shared" si="12"/>
        <v>44136</v>
      </c>
      <c r="AA72" s="47">
        <f>IF(Y72="","",MIN($D$9+Calculator!free_cash_flow,AD71+AB72))</f>
        <v>1579.190945</v>
      </c>
      <c r="AB72" s="47">
        <f t="shared" si="13"/>
        <v>778.4870793</v>
      </c>
      <c r="AC72" s="47">
        <f t="shared" si="14"/>
        <v>800.703866</v>
      </c>
      <c r="AD72" s="47">
        <f t="shared" si="15"/>
        <v>154896.712</v>
      </c>
    </row>
    <row r="73" ht="12.75" customHeight="1">
      <c r="A73" s="67" t="str">
        <f>IF(OR(Calculator!prev_total_owed&lt;=0,Calculator!prev_total_owed=""),"",Calculator!prev_pmt_num+1)</f>
        <v/>
      </c>
      <c r="B73" s="68" t="str">
        <f t="shared" si="1"/>
        <v/>
      </c>
      <c r="C73" s="47" t="str">
        <f>IF(A73="","",MIN(D73+Calculator!prev_prin_balance,Calculator!loan_payment+J73))</f>
        <v/>
      </c>
      <c r="D73" s="47" t="str">
        <f>IF(A73="","",ROUND($D$6/12*MAX(0,(Calculator!prev_prin_balance)),2))</f>
        <v/>
      </c>
      <c r="E73" s="47" t="str">
        <f t="shared" si="2"/>
        <v/>
      </c>
      <c r="F73" s="47" t="str">
        <f>IF(A73="","",ROUND(SUM(Calculator!prev_prin_balance,-E73),2))</f>
        <v/>
      </c>
      <c r="G73" s="69" t="str">
        <f t="shared" si="3"/>
        <v/>
      </c>
      <c r="H73" s="47" t="str">
        <f>IF(A73="","",IF(Calculator!prev_prin_balance=0,MIN(Calculator!prev_heloc_prin_balance+Calculator!prev_heloc_int_balance+K73,MAX(0,Calculator!free_cash_flow+Calculator!loan_payment))+IF($O$7="No",0,Calculator!loan_payment+$I$6),IF($O$7="No",Calculator!free_cash_flow,$I$5)))</f>
        <v/>
      </c>
      <c r="I73" s="47" t="str">
        <f>IF(A73="","",IF($O$7="Yes",$I$6+Calculator!loan_payment,0))</f>
        <v/>
      </c>
      <c r="J73" s="47" t="str">
        <f>IF(A73="","",IF(Calculator!prev_prin_balance&lt;=0,0,IF(Calculator!prev_heloc_prin_balance&lt;Calculator!free_cash_flow,MAX(0,MIN($O$6,D73+Calculator!prev_prin_balance+Calculator!loan_payment)),0)))</f>
        <v/>
      </c>
      <c r="K73" s="47" t="str">
        <f>IF(A73="","",ROUND((B73-Calculator!prev_date)*(Calculator!prev_heloc_rate/$O$8)*MAX(0,Calculator!prev_heloc_prin_balance),2))</f>
        <v/>
      </c>
      <c r="L73" s="47" t="str">
        <f>IF(A73="","",MAX(0,MIN(1*H73,Calculator!prev_heloc_int_balance+K73)))</f>
        <v/>
      </c>
      <c r="M73" s="47" t="str">
        <f>IF(A73="","",(Calculator!prev_heloc_int_balance+K73)-L73)</f>
        <v/>
      </c>
      <c r="N73" s="47" t="str">
        <f t="shared" si="4"/>
        <v/>
      </c>
      <c r="O73" s="47" t="str">
        <f>IF(A73="","",Calculator!prev_heloc_prin_balance-N73)</f>
        <v/>
      </c>
      <c r="P73" s="47" t="str">
        <f t="shared" si="16"/>
        <v/>
      </c>
      <c r="Q73" s="40"/>
      <c r="R73" s="67">
        <f t="shared" si="5"/>
        <v>35</v>
      </c>
      <c r="S73" s="68">
        <f t="shared" si="6"/>
        <v>44166</v>
      </c>
      <c r="T73" s="47">
        <f t="shared" si="7"/>
        <v>1079.190945</v>
      </c>
      <c r="U73" s="47">
        <f t="shared" si="8"/>
        <v>866.884998</v>
      </c>
      <c r="V73" s="47">
        <f t="shared" si="9"/>
        <v>212.3059473</v>
      </c>
      <c r="W73" s="47">
        <f t="shared" si="10"/>
        <v>173164.6936</v>
      </c>
      <c r="X73" s="40"/>
      <c r="Y73" s="67">
        <f t="shared" si="11"/>
        <v>35</v>
      </c>
      <c r="Z73" s="68">
        <f t="shared" si="12"/>
        <v>44166</v>
      </c>
      <c r="AA73" s="47">
        <f>IF(Y73="","",MIN($D$9+Calculator!free_cash_flow,AD72+AB73))</f>
        <v>1579.190945</v>
      </c>
      <c r="AB73" s="47">
        <f t="shared" si="13"/>
        <v>774.48356</v>
      </c>
      <c r="AC73" s="47">
        <f t="shared" si="14"/>
        <v>804.7073853</v>
      </c>
      <c r="AD73" s="47">
        <f t="shared" si="15"/>
        <v>154092.0046</v>
      </c>
    </row>
    <row r="74" ht="12.75" customHeight="1">
      <c r="A74" s="67" t="str">
        <f>IF(OR(Calculator!prev_total_owed&lt;=0,Calculator!prev_total_owed=""),"",Calculator!prev_pmt_num+1)</f>
        <v/>
      </c>
      <c r="B74" s="68" t="str">
        <f t="shared" si="1"/>
        <v/>
      </c>
      <c r="C74" s="47" t="str">
        <f>IF(A74="","",MIN(D74+Calculator!prev_prin_balance,Calculator!loan_payment+J74))</f>
        <v/>
      </c>
      <c r="D74" s="47" t="str">
        <f>IF(A74="","",ROUND($D$6/12*MAX(0,(Calculator!prev_prin_balance)),2))</f>
        <v/>
      </c>
      <c r="E74" s="47" t="str">
        <f t="shared" si="2"/>
        <v/>
      </c>
      <c r="F74" s="47" t="str">
        <f>IF(A74="","",ROUND(SUM(Calculator!prev_prin_balance,-E74),2))</f>
        <v/>
      </c>
      <c r="G74" s="69" t="str">
        <f t="shared" si="3"/>
        <v/>
      </c>
      <c r="H74" s="47" t="str">
        <f>IF(A74="","",IF(Calculator!prev_prin_balance=0,MIN(Calculator!prev_heloc_prin_balance+Calculator!prev_heloc_int_balance+K74,MAX(0,Calculator!free_cash_flow+Calculator!loan_payment))+IF($O$7="No",0,Calculator!loan_payment+$I$6),IF($O$7="No",Calculator!free_cash_flow,$I$5)))</f>
        <v/>
      </c>
      <c r="I74" s="47" t="str">
        <f>IF(A74="","",IF($O$7="Yes",$I$6+Calculator!loan_payment,0))</f>
        <v/>
      </c>
      <c r="J74" s="47" t="str">
        <f>IF(A74="","",IF(Calculator!prev_prin_balance&lt;=0,0,IF(Calculator!prev_heloc_prin_balance&lt;Calculator!free_cash_flow,MAX(0,MIN($O$6,D74+Calculator!prev_prin_balance+Calculator!loan_payment)),0)))</f>
        <v/>
      </c>
      <c r="K74" s="47" t="str">
        <f>IF(A74="","",ROUND((B74-Calculator!prev_date)*(Calculator!prev_heloc_rate/$O$8)*MAX(0,Calculator!prev_heloc_prin_balance),2))</f>
        <v/>
      </c>
      <c r="L74" s="47" t="str">
        <f>IF(A74="","",MAX(0,MIN(1*H74,Calculator!prev_heloc_int_balance+K74)))</f>
        <v/>
      </c>
      <c r="M74" s="47" t="str">
        <f>IF(A74="","",(Calculator!prev_heloc_int_balance+K74)-L74)</f>
        <v/>
      </c>
      <c r="N74" s="47" t="str">
        <f t="shared" si="4"/>
        <v/>
      </c>
      <c r="O74" s="47" t="str">
        <f>IF(A74="","",Calculator!prev_heloc_prin_balance-N74)</f>
        <v/>
      </c>
      <c r="P74" s="47" t="str">
        <f t="shared" si="16"/>
        <v/>
      </c>
      <c r="Q74" s="40"/>
      <c r="R74" s="67">
        <f t="shared" si="5"/>
        <v>36</v>
      </c>
      <c r="S74" s="68">
        <f t="shared" si="6"/>
        <v>44197</v>
      </c>
      <c r="T74" s="47">
        <f t="shared" si="7"/>
        <v>1079.190945</v>
      </c>
      <c r="U74" s="47">
        <f t="shared" si="8"/>
        <v>865.8234682</v>
      </c>
      <c r="V74" s="47">
        <f t="shared" si="9"/>
        <v>213.367477</v>
      </c>
      <c r="W74" s="47">
        <f t="shared" si="10"/>
        <v>172951.3262</v>
      </c>
      <c r="X74" s="40"/>
      <c r="Y74" s="67">
        <f t="shared" si="11"/>
        <v>36</v>
      </c>
      <c r="Z74" s="68">
        <f t="shared" si="12"/>
        <v>44197</v>
      </c>
      <c r="AA74" s="47">
        <f>IF(Y74="","",MIN($D$9+Calculator!free_cash_flow,AD73+AB74))</f>
        <v>1579.190945</v>
      </c>
      <c r="AB74" s="47">
        <f t="shared" si="13"/>
        <v>770.460023</v>
      </c>
      <c r="AC74" s="47">
        <f t="shared" si="14"/>
        <v>808.7309222</v>
      </c>
      <c r="AD74" s="47">
        <f t="shared" si="15"/>
        <v>153283.2737</v>
      </c>
    </row>
    <row r="75" ht="12.75" customHeight="1">
      <c r="A75" s="67" t="str">
        <f>IF(OR(Calculator!prev_total_owed&lt;=0,Calculator!prev_total_owed=""),"",Calculator!prev_pmt_num+1)</f>
        <v/>
      </c>
      <c r="B75" s="68" t="str">
        <f t="shared" si="1"/>
        <v/>
      </c>
      <c r="C75" s="47" t="str">
        <f>IF(A75="","",MIN(D75+Calculator!prev_prin_balance,Calculator!loan_payment+J75))</f>
        <v/>
      </c>
      <c r="D75" s="47" t="str">
        <f>IF(A75="","",ROUND($D$6/12*MAX(0,(Calculator!prev_prin_balance)),2))</f>
        <v/>
      </c>
      <c r="E75" s="47" t="str">
        <f t="shared" si="2"/>
        <v/>
      </c>
      <c r="F75" s="47" t="str">
        <f>IF(A75="","",ROUND(SUM(Calculator!prev_prin_balance,-E75),2))</f>
        <v/>
      </c>
      <c r="G75" s="69" t="str">
        <f t="shared" si="3"/>
        <v/>
      </c>
      <c r="H75" s="47" t="str">
        <f>IF(A75="","",IF(Calculator!prev_prin_balance=0,MIN(Calculator!prev_heloc_prin_balance+Calculator!prev_heloc_int_balance+K75,MAX(0,Calculator!free_cash_flow+Calculator!loan_payment))+IF($O$7="No",0,Calculator!loan_payment+$I$6),IF($O$7="No",Calculator!free_cash_flow,$I$5)))</f>
        <v/>
      </c>
      <c r="I75" s="47" t="str">
        <f>IF(A75="","",IF($O$7="Yes",$I$6+Calculator!loan_payment,0))</f>
        <v/>
      </c>
      <c r="J75" s="47" t="str">
        <f>IF(A75="","",IF(Calculator!prev_prin_balance&lt;=0,0,IF(Calculator!prev_heloc_prin_balance&lt;Calculator!free_cash_flow,MAX(0,MIN($O$6,D75+Calculator!prev_prin_balance+Calculator!loan_payment)),0)))</f>
        <v/>
      </c>
      <c r="K75" s="47" t="str">
        <f>IF(A75="","",ROUND((B75-Calculator!prev_date)*(Calculator!prev_heloc_rate/$O$8)*MAX(0,Calculator!prev_heloc_prin_balance),2))</f>
        <v/>
      </c>
      <c r="L75" s="47" t="str">
        <f>IF(A75="","",MAX(0,MIN(1*H75,Calculator!prev_heloc_int_balance+K75)))</f>
        <v/>
      </c>
      <c r="M75" s="47" t="str">
        <f>IF(A75="","",(Calculator!prev_heloc_int_balance+K75)-L75)</f>
        <v/>
      </c>
      <c r="N75" s="47" t="str">
        <f t="shared" si="4"/>
        <v/>
      </c>
      <c r="O75" s="47" t="str">
        <f>IF(A75="","",Calculator!prev_heloc_prin_balance-N75)</f>
        <v/>
      </c>
      <c r="P75" s="47" t="str">
        <f t="shared" si="16"/>
        <v/>
      </c>
      <c r="Q75" s="40"/>
      <c r="R75" s="67">
        <f t="shared" si="5"/>
        <v>37</v>
      </c>
      <c r="S75" s="68">
        <f t="shared" si="6"/>
        <v>44228</v>
      </c>
      <c r="T75" s="47">
        <f t="shared" si="7"/>
        <v>1079.190945</v>
      </c>
      <c r="U75" s="47">
        <f t="shared" si="8"/>
        <v>864.7566308</v>
      </c>
      <c r="V75" s="47">
        <f t="shared" si="9"/>
        <v>214.4343144</v>
      </c>
      <c r="W75" s="47">
        <f t="shared" si="10"/>
        <v>172736.8919</v>
      </c>
      <c r="X75" s="40"/>
      <c r="Y75" s="67">
        <f t="shared" si="11"/>
        <v>37</v>
      </c>
      <c r="Z75" s="68">
        <f t="shared" si="12"/>
        <v>44228</v>
      </c>
      <c r="AA75" s="47">
        <f>IF(Y75="","",MIN($D$9+Calculator!free_cash_flow,AD74+AB75))</f>
        <v>1579.190945</v>
      </c>
      <c r="AB75" s="47">
        <f t="shared" si="13"/>
        <v>766.4163684</v>
      </c>
      <c r="AC75" s="47">
        <f t="shared" si="14"/>
        <v>812.7745768</v>
      </c>
      <c r="AD75" s="47">
        <f t="shared" si="15"/>
        <v>152470.4991</v>
      </c>
    </row>
    <row r="76" ht="12.75" customHeight="1">
      <c r="A76" s="67" t="str">
        <f>IF(OR(Calculator!prev_total_owed&lt;=0,Calculator!prev_total_owed=""),"",Calculator!prev_pmt_num+1)</f>
        <v/>
      </c>
      <c r="B76" s="68" t="str">
        <f t="shared" si="1"/>
        <v/>
      </c>
      <c r="C76" s="47" t="str">
        <f>IF(A76="","",MIN(D76+Calculator!prev_prin_balance,Calculator!loan_payment+J76))</f>
        <v/>
      </c>
      <c r="D76" s="47" t="str">
        <f>IF(A76="","",ROUND($D$6/12*MAX(0,(Calculator!prev_prin_balance)),2))</f>
        <v/>
      </c>
      <c r="E76" s="47" t="str">
        <f t="shared" si="2"/>
        <v/>
      </c>
      <c r="F76" s="47" t="str">
        <f>IF(A76="","",ROUND(SUM(Calculator!prev_prin_balance,-E76),2))</f>
        <v/>
      </c>
      <c r="G76" s="69" t="str">
        <f t="shared" si="3"/>
        <v/>
      </c>
      <c r="H76" s="47" t="str">
        <f>IF(A76="","",IF(Calculator!prev_prin_balance=0,MIN(Calculator!prev_heloc_prin_balance+Calculator!prev_heloc_int_balance+K76,MAX(0,Calculator!free_cash_flow+Calculator!loan_payment))+IF($O$7="No",0,Calculator!loan_payment+$I$6),IF($O$7="No",Calculator!free_cash_flow,$I$5)))</f>
        <v/>
      </c>
      <c r="I76" s="47" t="str">
        <f>IF(A76="","",IF($O$7="Yes",$I$6+Calculator!loan_payment,0))</f>
        <v/>
      </c>
      <c r="J76" s="47" t="str">
        <f>IF(A76="","",IF(Calculator!prev_prin_balance&lt;=0,0,IF(Calculator!prev_heloc_prin_balance&lt;Calculator!free_cash_flow,MAX(0,MIN($O$6,D76+Calculator!prev_prin_balance+Calculator!loan_payment)),0)))</f>
        <v/>
      </c>
      <c r="K76" s="47" t="str">
        <f>IF(A76="","",ROUND((B76-Calculator!prev_date)*(Calculator!prev_heloc_rate/$O$8)*MAX(0,Calculator!prev_heloc_prin_balance),2))</f>
        <v/>
      </c>
      <c r="L76" s="47" t="str">
        <f>IF(A76="","",MAX(0,MIN(1*H76,Calculator!prev_heloc_int_balance+K76)))</f>
        <v/>
      </c>
      <c r="M76" s="47" t="str">
        <f>IF(A76="","",(Calculator!prev_heloc_int_balance+K76)-L76)</f>
        <v/>
      </c>
      <c r="N76" s="47" t="str">
        <f t="shared" si="4"/>
        <v/>
      </c>
      <c r="O76" s="47" t="str">
        <f>IF(A76="","",Calculator!prev_heloc_prin_balance-N76)</f>
        <v/>
      </c>
      <c r="P76" s="47" t="str">
        <f t="shared" si="16"/>
        <v/>
      </c>
      <c r="Q76" s="40"/>
      <c r="R76" s="67">
        <f t="shared" si="5"/>
        <v>38</v>
      </c>
      <c r="S76" s="68">
        <f t="shared" si="6"/>
        <v>44256</v>
      </c>
      <c r="T76" s="47">
        <f t="shared" si="7"/>
        <v>1079.190945</v>
      </c>
      <c r="U76" s="47">
        <f t="shared" si="8"/>
        <v>863.6844593</v>
      </c>
      <c r="V76" s="47">
        <f t="shared" si="9"/>
        <v>215.506486</v>
      </c>
      <c r="W76" s="47">
        <f t="shared" si="10"/>
        <v>172521.3854</v>
      </c>
      <c r="X76" s="40"/>
      <c r="Y76" s="67">
        <f t="shared" si="11"/>
        <v>38</v>
      </c>
      <c r="Z76" s="68">
        <f t="shared" si="12"/>
        <v>44256</v>
      </c>
      <c r="AA76" s="47">
        <f>IF(Y76="","",MIN($D$9+Calculator!free_cash_flow,AD75+AB76))</f>
        <v>1579.190945</v>
      </c>
      <c r="AB76" s="47">
        <f t="shared" si="13"/>
        <v>762.3524955</v>
      </c>
      <c r="AC76" s="47">
        <f t="shared" si="14"/>
        <v>816.8384497</v>
      </c>
      <c r="AD76" s="47">
        <f t="shared" si="15"/>
        <v>151653.6607</v>
      </c>
    </row>
    <row r="77" ht="12.75" customHeight="1">
      <c r="A77" s="67" t="str">
        <f>IF(OR(Calculator!prev_total_owed&lt;=0,Calculator!prev_total_owed=""),"",Calculator!prev_pmt_num+1)</f>
        <v/>
      </c>
      <c r="B77" s="68" t="str">
        <f t="shared" si="1"/>
        <v/>
      </c>
      <c r="C77" s="47" t="str">
        <f>IF(A77="","",MIN(D77+Calculator!prev_prin_balance,Calculator!loan_payment+J77))</f>
        <v/>
      </c>
      <c r="D77" s="47" t="str">
        <f>IF(A77="","",ROUND($D$6/12*MAX(0,(Calculator!prev_prin_balance)),2))</f>
        <v/>
      </c>
      <c r="E77" s="47" t="str">
        <f t="shared" si="2"/>
        <v/>
      </c>
      <c r="F77" s="47" t="str">
        <f>IF(A77="","",ROUND(SUM(Calculator!prev_prin_balance,-E77),2))</f>
        <v/>
      </c>
      <c r="G77" s="69" t="str">
        <f t="shared" si="3"/>
        <v/>
      </c>
      <c r="H77" s="47" t="str">
        <f>IF(A77="","",IF(Calculator!prev_prin_balance=0,MIN(Calculator!prev_heloc_prin_balance+Calculator!prev_heloc_int_balance+K77,MAX(0,Calculator!free_cash_flow+Calculator!loan_payment))+IF($O$7="No",0,Calculator!loan_payment+$I$6),IF($O$7="No",Calculator!free_cash_flow,$I$5)))</f>
        <v/>
      </c>
      <c r="I77" s="47" t="str">
        <f>IF(A77="","",IF($O$7="Yes",$I$6+Calculator!loan_payment,0))</f>
        <v/>
      </c>
      <c r="J77" s="47" t="str">
        <f>IF(A77="","",IF(Calculator!prev_prin_balance&lt;=0,0,IF(Calculator!prev_heloc_prin_balance&lt;Calculator!free_cash_flow,MAX(0,MIN($O$6,D77+Calculator!prev_prin_balance+Calculator!loan_payment)),0)))</f>
        <v/>
      </c>
      <c r="K77" s="47" t="str">
        <f>IF(A77="","",ROUND((B77-Calculator!prev_date)*(Calculator!prev_heloc_rate/$O$8)*MAX(0,Calculator!prev_heloc_prin_balance),2))</f>
        <v/>
      </c>
      <c r="L77" s="47" t="str">
        <f>IF(A77="","",MAX(0,MIN(1*H77,Calculator!prev_heloc_int_balance+K77)))</f>
        <v/>
      </c>
      <c r="M77" s="47" t="str">
        <f>IF(A77="","",(Calculator!prev_heloc_int_balance+K77)-L77)</f>
        <v/>
      </c>
      <c r="N77" s="47" t="str">
        <f t="shared" si="4"/>
        <v/>
      </c>
      <c r="O77" s="47" t="str">
        <f>IF(A77="","",Calculator!prev_heloc_prin_balance-N77)</f>
        <v/>
      </c>
      <c r="P77" s="47" t="str">
        <f t="shared" si="16"/>
        <v/>
      </c>
      <c r="Q77" s="40"/>
      <c r="R77" s="67">
        <f t="shared" si="5"/>
        <v>39</v>
      </c>
      <c r="S77" s="68">
        <f t="shared" si="6"/>
        <v>44287</v>
      </c>
      <c r="T77" s="47">
        <f t="shared" si="7"/>
        <v>1079.190945</v>
      </c>
      <c r="U77" s="47">
        <f t="shared" si="8"/>
        <v>862.6069268</v>
      </c>
      <c r="V77" s="47">
        <f t="shared" si="9"/>
        <v>216.5840184</v>
      </c>
      <c r="W77" s="47">
        <f t="shared" si="10"/>
        <v>172304.8013</v>
      </c>
      <c r="X77" s="40"/>
      <c r="Y77" s="67">
        <f t="shared" si="11"/>
        <v>39</v>
      </c>
      <c r="Z77" s="68">
        <f t="shared" si="12"/>
        <v>44287</v>
      </c>
      <c r="AA77" s="47">
        <f>IF(Y77="","",MIN($D$9+Calculator!free_cash_flow,AD76+AB77))</f>
        <v>1579.190945</v>
      </c>
      <c r="AB77" s="47">
        <f t="shared" si="13"/>
        <v>758.2683033</v>
      </c>
      <c r="AC77" s="47">
        <f t="shared" si="14"/>
        <v>820.922642</v>
      </c>
      <c r="AD77" s="47">
        <f t="shared" si="15"/>
        <v>150832.738</v>
      </c>
    </row>
    <row r="78" ht="12.75" customHeight="1">
      <c r="A78" s="67" t="str">
        <f>IF(OR(Calculator!prev_total_owed&lt;=0,Calculator!prev_total_owed=""),"",Calculator!prev_pmt_num+1)</f>
        <v/>
      </c>
      <c r="B78" s="68" t="str">
        <f t="shared" si="1"/>
        <v/>
      </c>
      <c r="C78" s="47" t="str">
        <f>IF(A78="","",MIN(D78+Calculator!prev_prin_balance,Calculator!loan_payment+J78))</f>
        <v/>
      </c>
      <c r="D78" s="47" t="str">
        <f>IF(A78="","",ROUND($D$6/12*MAX(0,(Calculator!prev_prin_balance)),2))</f>
        <v/>
      </c>
      <c r="E78" s="47" t="str">
        <f t="shared" si="2"/>
        <v/>
      </c>
      <c r="F78" s="47" t="str">
        <f>IF(A78="","",ROUND(SUM(Calculator!prev_prin_balance,-E78),2))</f>
        <v/>
      </c>
      <c r="G78" s="69" t="str">
        <f t="shared" si="3"/>
        <v/>
      </c>
      <c r="H78" s="47" t="str">
        <f>IF(A78="","",IF(Calculator!prev_prin_balance=0,MIN(Calculator!prev_heloc_prin_balance+Calculator!prev_heloc_int_balance+K78,MAX(0,Calculator!free_cash_flow+Calculator!loan_payment))+IF($O$7="No",0,Calculator!loan_payment+$I$6),IF($O$7="No",Calculator!free_cash_flow,$I$5)))</f>
        <v/>
      </c>
      <c r="I78" s="47" t="str">
        <f>IF(A78="","",IF($O$7="Yes",$I$6+Calculator!loan_payment,0))</f>
        <v/>
      </c>
      <c r="J78" s="47" t="str">
        <f>IF(A78="","",IF(Calculator!prev_prin_balance&lt;=0,0,IF(Calculator!prev_heloc_prin_balance&lt;Calculator!free_cash_flow,MAX(0,MIN($O$6,D78+Calculator!prev_prin_balance+Calculator!loan_payment)),0)))</f>
        <v/>
      </c>
      <c r="K78" s="47" t="str">
        <f>IF(A78="","",ROUND((B78-Calculator!prev_date)*(Calculator!prev_heloc_rate/$O$8)*MAX(0,Calculator!prev_heloc_prin_balance),2))</f>
        <v/>
      </c>
      <c r="L78" s="47" t="str">
        <f>IF(A78="","",MAX(0,MIN(1*H78,Calculator!prev_heloc_int_balance+K78)))</f>
        <v/>
      </c>
      <c r="M78" s="47" t="str">
        <f>IF(A78="","",(Calculator!prev_heloc_int_balance+K78)-L78)</f>
        <v/>
      </c>
      <c r="N78" s="47" t="str">
        <f t="shared" si="4"/>
        <v/>
      </c>
      <c r="O78" s="47" t="str">
        <f>IF(A78="","",Calculator!prev_heloc_prin_balance-N78)</f>
        <v/>
      </c>
      <c r="P78" s="47" t="str">
        <f t="shared" si="16"/>
        <v/>
      </c>
      <c r="Q78" s="40"/>
      <c r="R78" s="67">
        <f t="shared" si="5"/>
        <v>40</v>
      </c>
      <c r="S78" s="68">
        <f t="shared" si="6"/>
        <v>44317</v>
      </c>
      <c r="T78" s="47">
        <f t="shared" si="7"/>
        <v>1079.190945</v>
      </c>
      <c r="U78" s="47">
        <f t="shared" si="8"/>
        <v>861.5240067</v>
      </c>
      <c r="V78" s="47">
        <f t="shared" si="9"/>
        <v>217.6669385</v>
      </c>
      <c r="W78" s="47">
        <f t="shared" si="10"/>
        <v>172087.1344</v>
      </c>
      <c r="X78" s="40"/>
      <c r="Y78" s="67">
        <f t="shared" si="11"/>
        <v>40</v>
      </c>
      <c r="Z78" s="68">
        <f t="shared" si="12"/>
        <v>44317</v>
      </c>
      <c r="AA78" s="47">
        <f>IF(Y78="","",MIN($D$9+Calculator!free_cash_flow,AD77+AB78))</f>
        <v>1579.190945</v>
      </c>
      <c r="AB78" s="47">
        <f t="shared" si="13"/>
        <v>754.1636901</v>
      </c>
      <c r="AC78" s="47">
        <f t="shared" si="14"/>
        <v>825.0272552</v>
      </c>
      <c r="AD78" s="47">
        <f t="shared" si="15"/>
        <v>150007.7108</v>
      </c>
    </row>
    <row r="79" ht="12.75" customHeight="1">
      <c r="A79" s="67" t="str">
        <f>IF(OR(Calculator!prev_total_owed&lt;=0,Calculator!prev_total_owed=""),"",Calculator!prev_pmt_num+1)</f>
        <v/>
      </c>
      <c r="B79" s="68" t="str">
        <f t="shared" si="1"/>
        <v/>
      </c>
      <c r="C79" s="47" t="str">
        <f>IF(A79="","",MIN(D79+Calculator!prev_prin_balance,Calculator!loan_payment+J79))</f>
        <v/>
      </c>
      <c r="D79" s="47" t="str">
        <f>IF(A79="","",ROUND($D$6/12*MAX(0,(Calculator!prev_prin_balance)),2))</f>
        <v/>
      </c>
      <c r="E79" s="47" t="str">
        <f t="shared" si="2"/>
        <v/>
      </c>
      <c r="F79" s="47" t="str">
        <f>IF(A79="","",ROUND(SUM(Calculator!prev_prin_balance,-E79),2))</f>
        <v/>
      </c>
      <c r="G79" s="69" t="str">
        <f t="shared" si="3"/>
        <v/>
      </c>
      <c r="H79" s="47" t="str">
        <f>IF(A79="","",IF(Calculator!prev_prin_balance=0,MIN(Calculator!prev_heloc_prin_balance+Calculator!prev_heloc_int_balance+K79,MAX(0,Calculator!free_cash_flow+Calculator!loan_payment))+IF($O$7="No",0,Calculator!loan_payment+$I$6),IF($O$7="No",Calculator!free_cash_flow,$I$5)))</f>
        <v/>
      </c>
      <c r="I79" s="47" t="str">
        <f>IF(A79="","",IF($O$7="Yes",$I$6+Calculator!loan_payment,0))</f>
        <v/>
      </c>
      <c r="J79" s="47" t="str">
        <f>IF(A79="","",IF(Calculator!prev_prin_balance&lt;=0,0,IF(Calculator!prev_heloc_prin_balance&lt;Calculator!free_cash_flow,MAX(0,MIN($O$6,D79+Calculator!prev_prin_balance+Calculator!loan_payment)),0)))</f>
        <v/>
      </c>
      <c r="K79" s="47" t="str">
        <f>IF(A79="","",ROUND((B79-Calculator!prev_date)*(Calculator!prev_heloc_rate/$O$8)*MAX(0,Calculator!prev_heloc_prin_balance),2))</f>
        <v/>
      </c>
      <c r="L79" s="47" t="str">
        <f>IF(A79="","",MAX(0,MIN(1*H79,Calculator!prev_heloc_int_balance+K79)))</f>
        <v/>
      </c>
      <c r="M79" s="47" t="str">
        <f>IF(A79="","",(Calculator!prev_heloc_int_balance+K79)-L79)</f>
        <v/>
      </c>
      <c r="N79" s="47" t="str">
        <f t="shared" si="4"/>
        <v/>
      </c>
      <c r="O79" s="47" t="str">
        <f>IF(A79="","",Calculator!prev_heloc_prin_balance-N79)</f>
        <v/>
      </c>
      <c r="P79" s="47" t="str">
        <f t="shared" si="16"/>
        <v/>
      </c>
      <c r="Q79" s="40"/>
      <c r="R79" s="67">
        <f t="shared" si="5"/>
        <v>41</v>
      </c>
      <c r="S79" s="68">
        <f t="shared" si="6"/>
        <v>44348</v>
      </c>
      <c r="T79" s="47">
        <f t="shared" si="7"/>
        <v>1079.190945</v>
      </c>
      <c r="U79" s="47">
        <f t="shared" si="8"/>
        <v>860.4356721</v>
      </c>
      <c r="V79" s="47">
        <f t="shared" si="9"/>
        <v>218.7552732</v>
      </c>
      <c r="W79" s="47">
        <f t="shared" si="10"/>
        <v>171868.3791</v>
      </c>
      <c r="X79" s="40"/>
      <c r="Y79" s="67">
        <f t="shared" si="11"/>
        <v>41</v>
      </c>
      <c r="Z79" s="68">
        <f t="shared" si="12"/>
        <v>44348</v>
      </c>
      <c r="AA79" s="47">
        <f>IF(Y79="","",MIN($D$9+Calculator!free_cash_flow,AD78+AB79))</f>
        <v>1579.190945</v>
      </c>
      <c r="AB79" s="47">
        <f t="shared" si="13"/>
        <v>750.0385538</v>
      </c>
      <c r="AC79" s="47">
        <f t="shared" si="14"/>
        <v>829.1523915</v>
      </c>
      <c r="AD79" s="47">
        <f t="shared" si="15"/>
        <v>149178.5584</v>
      </c>
    </row>
    <row r="80" ht="12.75" customHeight="1">
      <c r="A80" s="67" t="str">
        <f>IF(OR(Calculator!prev_total_owed&lt;=0,Calculator!prev_total_owed=""),"",Calculator!prev_pmt_num+1)</f>
        <v/>
      </c>
      <c r="B80" s="68" t="str">
        <f t="shared" si="1"/>
        <v/>
      </c>
      <c r="C80" s="47" t="str">
        <f>IF(A80="","",MIN(D80+Calculator!prev_prin_balance,Calculator!loan_payment+J80))</f>
        <v/>
      </c>
      <c r="D80" s="47" t="str">
        <f>IF(A80="","",ROUND($D$6/12*MAX(0,(Calculator!prev_prin_balance)),2))</f>
        <v/>
      </c>
      <c r="E80" s="47" t="str">
        <f t="shared" si="2"/>
        <v/>
      </c>
      <c r="F80" s="47" t="str">
        <f>IF(A80="","",ROUND(SUM(Calculator!prev_prin_balance,-E80),2))</f>
        <v/>
      </c>
      <c r="G80" s="69" t="str">
        <f t="shared" si="3"/>
        <v/>
      </c>
      <c r="H80" s="47" t="str">
        <f>IF(A80="","",IF(Calculator!prev_prin_balance=0,MIN(Calculator!prev_heloc_prin_balance+Calculator!prev_heloc_int_balance+K80,MAX(0,Calculator!free_cash_flow+Calculator!loan_payment))+IF($O$7="No",0,Calculator!loan_payment+$I$6),IF($O$7="No",Calculator!free_cash_flow,$I$5)))</f>
        <v/>
      </c>
      <c r="I80" s="47" t="str">
        <f>IF(A80="","",IF($O$7="Yes",$I$6+Calculator!loan_payment,0))</f>
        <v/>
      </c>
      <c r="J80" s="47" t="str">
        <f>IF(A80="","",IF(Calculator!prev_prin_balance&lt;=0,0,IF(Calculator!prev_heloc_prin_balance&lt;Calculator!free_cash_flow,MAX(0,MIN($O$6,D80+Calculator!prev_prin_balance+Calculator!loan_payment)),0)))</f>
        <v/>
      </c>
      <c r="K80" s="47" t="str">
        <f>IF(A80="","",ROUND((B80-Calculator!prev_date)*(Calculator!prev_heloc_rate/$O$8)*MAX(0,Calculator!prev_heloc_prin_balance),2))</f>
        <v/>
      </c>
      <c r="L80" s="47" t="str">
        <f>IF(A80="","",MAX(0,MIN(1*H80,Calculator!prev_heloc_int_balance+K80)))</f>
        <v/>
      </c>
      <c r="M80" s="47" t="str">
        <f>IF(A80="","",(Calculator!prev_heloc_int_balance+K80)-L80)</f>
        <v/>
      </c>
      <c r="N80" s="47" t="str">
        <f t="shared" si="4"/>
        <v/>
      </c>
      <c r="O80" s="47" t="str">
        <f>IF(A80="","",Calculator!prev_heloc_prin_balance-N80)</f>
        <v/>
      </c>
      <c r="P80" s="47" t="str">
        <f t="shared" si="16"/>
        <v/>
      </c>
      <c r="Q80" s="40"/>
      <c r="R80" s="67">
        <f t="shared" si="5"/>
        <v>42</v>
      </c>
      <c r="S80" s="68">
        <f t="shared" si="6"/>
        <v>44378</v>
      </c>
      <c r="T80" s="47">
        <f t="shared" si="7"/>
        <v>1079.190945</v>
      </c>
      <c r="U80" s="47">
        <f t="shared" si="8"/>
        <v>859.3418957</v>
      </c>
      <c r="V80" s="47">
        <f t="shared" si="9"/>
        <v>219.8490496</v>
      </c>
      <c r="W80" s="47">
        <f t="shared" si="10"/>
        <v>171648.5301</v>
      </c>
      <c r="X80" s="40"/>
      <c r="Y80" s="67">
        <f t="shared" si="11"/>
        <v>42</v>
      </c>
      <c r="Z80" s="68">
        <f t="shared" si="12"/>
        <v>44378</v>
      </c>
      <c r="AA80" s="47">
        <f>IF(Y80="","",MIN($D$9+Calculator!free_cash_flow,AD79+AB80))</f>
        <v>1579.190945</v>
      </c>
      <c r="AB80" s="47">
        <f t="shared" si="13"/>
        <v>745.8927919</v>
      </c>
      <c r="AC80" s="47">
        <f t="shared" si="14"/>
        <v>833.2981534</v>
      </c>
      <c r="AD80" s="47">
        <f t="shared" si="15"/>
        <v>148345.2602</v>
      </c>
    </row>
    <row r="81" ht="12.75" customHeight="1">
      <c r="A81" s="67" t="str">
        <f>IF(OR(Calculator!prev_total_owed&lt;=0,Calculator!prev_total_owed=""),"",Calculator!prev_pmt_num+1)</f>
        <v/>
      </c>
      <c r="B81" s="68" t="str">
        <f t="shared" si="1"/>
        <v/>
      </c>
      <c r="C81" s="47" t="str">
        <f>IF(A81="","",MIN(D81+Calculator!prev_prin_balance,Calculator!loan_payment+J81))</f>
        <v/>
      </c>
      <c r="D81" s="47" t="str">
        <f>IF(A81="","",ROUND($D$6/12*MAX(0,(Calculator!prev_prin_balance)),2))</f>
        <v/>
      </c>
      <c r="E81" s="47" t="str">
        <f t="shared" si="2"/>
        <v/>
      </c>
      <c r="F81" s="47" t="str">
        <f>IF(A81="","",ROUND(SUM(Calculator!prev_prin_balance,-E81),2))</f>
        <v/>
      </c>
      <c r="G81" s="69" t="str">
        <f t="shared" si="3"/>
        <v/>
      </c>
      <c r="H81" s="47" t="str">
        <f>IF(A81="","",IF(Calculator!prev_prin_balance=0,MIN(Calculator!prev_heloc_prin_balance+Calculator!prev_heloc_int_balance+K81,MAX(0,Calculator!free_cash_flow+Calculator!loan_payment))+IF($O$7="No",0,Calculator!loan_payment+$I$6),IF($O$7="No",Calculator!free_cash_flow,$I$5)))</f>
        <v/>
      </c>
      <c r="I81" s="47" t="str">
        <f>IF(A81="","",IF($O$7="Yes",$I$6+Calculator!loan_payment,0))</f>
        <v/>
      </c>
      <c r="J81" s="47" t="str">
        <f>IF(A81="","",IF(Calculator!prev_prin_balance&lt;=0,0,IF(Calculator!prev_heloc_prin_balance&lt;Calculator!free_cash_flow,MAX(0,MIN($O$6,D81+Calculator!prev_prin_balance+Calculator!loan_payment)),0)))</f>
        <v/>
      </c>
      <c r="K81" s="47" t="str">
        <f>IF(A81="","",ROUND((B81-Calculator!prev_date)*(Calculator!prev_heloc_rate/$O$8)*MAX(0,Calculator!prev_heloc_prin_balance),2))</f>
        <v/>
      </c>
      <c r="L81" s="47" t="str">
        <f>IF(A81="","",MAX(0,MIN(1*H81,Calculator!prev_heloc_int_balance+K81)))</f>
        <v/>
      </c>
      <c r="M81" s="47" t="str">
        <f>IF(A81="","",(Calculator!prev_heloc_int_balance+K81)-L81)</f>
        <v/>
      </c>
      <c r="N81" s="47" t="str">
        <f t="shared" si="4"/>
        <v/>
      </c>
      <c r="O81" s="47" t="str">
        <f>IF(A81="","",Calculator!prev_heloc_prin_balance-N81)</f>
        <v/>
      </c>
      <c r="P81" s="47" t="str">
        <f t="shared" si="16"/>
        <v/>
      </c>
      <c r="Q81" s="40"/>
      <c r="R81" s="67">
        <f t="shared" si="5"/>
        <v>43</v>
      </c>
      <c r="S81" s="68">
        <f t="shared" si="6"/>
        <v>44409</v>
      </c>
      <c r="T81" s="47">
        <f t="shared" si="7"/>
        <v>1079.190945</v>
      </c>
      <c r="U81" s="47">
        <f t="shared" si="8"/>
        <v>858.2426504</v>
      </c>
      <c r="V81" s="47">
        <f t="shared" si="9"/>
        <v>220.9482948</v>
      </c>
      <c r="W81" s="47">
        <f t="shared" si="10"/>
        <v>171427.5818</v>
      </c>
      <c r="X81" s="40"/>
      <c r="Y81" s="67">
        <f t="shared" si="11"/>
        <v>43</v>
      </c>
      <c r="Z81" s="68">
        <f t="shared" si="12"/>
        <v>44409</v>
      </c>
      <c r="AA81" s="47">
        <f>IF(Y81="","",MIN($D$9+Calculator!free_cash_flow,AD80+AB81))</f>
        <v>1579.190945</v>
      </c>
      <c r="AB81" s="47">
        <f t="shared" si="13"/>
        <v>741.7263011</v>
      </c>
      <c r="AC81" s="47">
        <f t="shared" si="14"/>
        <v>837.4646442</v>
      </c>
      <c r="AD81" s="47">
        <f t="shared" si="15"/>
        <v>147507.7956</v>
      </c>
    </row>
    <row r="82" ht="12.75" customHeight="1">
      <c r="A82" s="67" t="str">
        <f>IF(OR(Calculator!prev_total_owed&lt;=0,Calculator!prev_total_owed=""),"",Calculator!prev_pmt_num+1)</f>
        <v/>
      </c>
      <c r="B82" s="68" t="str">
        <f t="shared" si="1"/>
        <v/>
      </c>
      <c r="C82" s="47" t="str">
        <f>IF(A82="","",MIN(D82+Calculator!prev_prin_balance,Calculator!loan_payment+J82))</f>
        <v/>
      </c>
      <c r="D82" s="47" t="str">
        <f>IF(A82="","",ROUND($D$6/12*MAX(0,(Calculator!prev_prin_balance)),2))</f>
        <v/>
      </c>
      <c r="E82" s="47" t="str">
        <f t="shared" si="2"/>
        <v/>
      </c>
      <c r="F82" s="47" t="str">
        <f>IF(A82="","",ROUND(SUM(Calculator!prev_prin_balance,-E82),2))</f>
        <v/>
      </c>
      <c r="G82" s="69" t="str">
        <f t="shared" si="3"/>
        <v/>
      </c>
      <c r="H82" s="47" t="str">
        <f>IF(A82="","",IF(Calculator!prev_prin_balance=0,MIN(Calculator!prev_heloc_prin_balance+Calculator!prev_heloc_int_balance+K82,MAX(0,Calculator!free_cash_flow+Calculator!loan_payment))+IF($O$7="No",0,Calculator!loan_payment+$I$6),IF($O$7="No",Calculator!free_cash_flow,$I$5)))</f>
        <v/>
      </c>
      <c r="I82" s="47" t="str">
        <f>IF(A82="","",IF($O$7="Yes",$I$6+Calculator!loan_payment,0))</f>
        <v/>
      </c>
      <c r="J82" s="47" t="str">
        <f>IF(A82="","",IF(Calculator!prev_prin_balance&lt;=0,0,IF(Calculator!prev_heloc_prin_balance&lt;Calculator!free_cash_flow,MAX(0,MIN($O$6,D82+Calculator!prev_prin_balance+Calculator!loan_payment)),0)))</f>
        <v/>
      </c>
      <c r="K82" s="47" t="str">
        <f>IF(A82="","",ROUND((B82-Calculator!prev_date)*(Calculator!prev_heloc_rate/$O$8)*MAX(0,Calculator!prev_heloc_prin_balance),2))</f>
        <v/>
      </c>
      <c r="L82" s="47" t="str">
        <f>IF(A82="","",MAX(0,MIN(1*H82,Calculator!prev_heloc_int_balance+K82)))</f>
        <v/>
      </c>
      <c r="M82" s="47" t="str">
        <f>IF(A82="","",(Calculator!prev_heloc_int_balance+K82)-L82)</f>
        <v/>
      </c>
      <c r="N82" s="47" t="str">
        <f t="shared" si="4"/>
        <v/>
      </c>
      <c r="O82" s="47" t="str">
        <f>IF(A82="","",Calculator!prev_heloc_prin_balance-N82)</f>
        <v/>
      </c>
      <c r="P82" s="47" t="str">
        <f t="shared" si="16"/>
        <v/>
      </c>
      <c r="Q82" s="40"/>
      <c r="R82" s="67">
        <f t="shared" si="5"/>
        <v>44</v>
      </c>
      <c r="S82" s="68">
        <f t="shared" si="6"/>
        <v>44440</v>
      </c>
      <c r="T82" s="47">
        <f t="shared" si="7"/>
        <v>1079.190945</v>
      </c>
      <c r="U82" s="47">
        <f t="shared" si="8"/>
        <v>857.137909</v>
      </c>
      <c r="V82" s="47">
        <f t="shared" si="9"/>
        <v>222.0530363</v>
      </c>
      <c r="W82" s="47">
        <f t="shared" si="10"/>
        <v>171205.5288</v>
      </c>
      <c r="X82" s="40"/>
      <c r="Y82" s="67">
        <f t="shared" si="11"/>
        <v>44</v>
      </c>
      <c r="Z82" s="68">
        <f t="shared" si="12"/>
        <v>44440</v>
      </c>
      <c r="AA82" s="47">
        <f>IF(Y82="","",MIN($D$9+Calculator!free_cash_flow,AD81+AB82))</f>
        <v>1579.190945</v>
      </c>
      <c r="AB82" s="47">
        <f t="shared" si="13"/>
        <v>737.5389779</v>
      </c>
      <c r="AC82" s="47">
        <f t="shared" si="14"/>
        <v>841.6519674</v>
      </c>
      <c r="AD82" s="47">
        <f t="shared" si="15"/>
        <v>146666.1436</v>
      </c>
    </row>
    <row r="83" ht="12.75" customHeight="1">
      <c r="A83" s="67" t="str">
        <f>IF(OR(Calculator!prev_total_owed&lt;=0,Calculator!prev_total_owed=""),"",Calculator!prev_pmt_num+1)</f>
        <v/>
      </c>
      <c r="B83" s="68" t="str">
        <f t="shared" si="1"/>
        <v/>
      </c>
      <c r="C83" s="47" t="str">
        <f>IF(A83="","",MIN(D83+Calculator!prev_prin_balance,Calculator!loan_payment+J83))</f>
        <v/>
      </c>
      <c r="D83" s="47" t="str">
        <f>IF(A83="","",ROUND($D$6/12*MAX(0,(Calculator!prev_prin_balance)),2))</f>
        <v/>
      </c>
      <c r="E83" s="47" t="str">
        <f t="shared" si="2"/>
        <v/>
      </c>
      <c r="F83" s="47" t="str">
        <f>IF(A83="","",ROUND(SUM(Calculator!prev_prin_balance,-E83),2))</f>
        <v/>
      </c>
      <c r="G83" s="69" t="str">
        <f t="shared" si="3"/>
        <v/>
      </c>
      <c r="H83" s="47" t="str">
        <f>IF(A83="","",IF(Calculator!prev_prin_balance=0,MIN(Calculator!prev_heloc_prin_balance+Calculator!prev_heloc_int_balance+K83,MAX(0,Calculator!free_cash_flow+Calculator!loan_payment))+IF($O$7="No",0,Calculator!loan_payment+$I$6),IF($O$7="No",Calculator!free_cash_flow,$I$5)))</f>
        <v/>
      </c>
      <c r="I83" s="47" t="str">
        <f>IF(A83="","",IF($O$7="Yes",$I$6+Calculator!loan_payment,0))</f>
        <v/>
      </c>
      <c r="J83" s="47" t="str">
        <f>IF(A83="","",IF(Calculator!prev_prin_balance&lt;=0,0,IF(Calculator!prev_heloc_prin_balance&lt;Calculator!free_cash_flow,MAX(0,MIN($O$6,D83+Calculator!prev_prin_balance+Calculator!loan_payment)),0)))</f>
        <v/>
      </c>
      <c r="K83" s="47" t="str">
        <f>IF(A83="","",ROUND((B83-Calculator!prev_date)*(Calculator!prev_heloc_rate/$O$8)*MAX(0,Calculator!prev_heloc_prin_balance),2))</f>
        <v/>
      </c>
      <c r="L83" s="47" t="str">
        <f>IF(A83="","",MAX(0,MIN(1*H83,Calculator!prev_heloc_int_balance+K83)))</f>
        <v/>
      </c>
      <c r="M83" s="47" t="str">
        <f>IF(A83="","",(Calculator!prev_heloc_int_balance+K83)-L83)</f>
        <v/>
      </c>
      <c r="N83" s="47" t="str">
        <f t="shared" si="4"/>
        <v/>
      </c>
      <c r="O83" s="47" t="str">
        <f>IF(A83="","",Calculator!prev_heloc_prin_balance-N83)</f>
        <v/>
      </c>
      <c r="P83" s="47" t="str">
        <f t="shared" si="16"/>
        <v/>
      </c>
      <c r="Q83" s="40"/>
      <c r="R83" s="67">
        <f t="shared" si="5"/>
        <v>45</v>
      </c>
      <c r="S83" s="68">
        <f t="shared" si="6"/>
        <v>44470</v>
      </c>
      <c r="T83" s="47">
        <f t="shared" si="7"/>
        <v>1079.190945</v>
      </c>
      <c r="U83" s="47">
        <f t="shared" si="8"/>
        <v>856.0276438</v>
      </c>
      <c r="V83" s="47">
        <f t="shared" si="9"/>
        <v>223.1633015</v>
      </c>
      <c r="W83" s="47">
        <f t="shared" si="10"/>
        <v>170982.3655</v>
      </c>
      <c r="X83" s="40"/>
      <c r="Y83" s="67">
        <f t="shared" si="11"/>
        <v>45</v>
      </c>
      <c r="Z83" s="68">
        <f t="shared" si="12"/>
        <v>44470</v>
      </c>
      <c r="AA83" s="47">
        <f>IF(Y83="","",MIN($D$9+Calculator!free_cash_flow,AD82+AB83))</f>
        <v>1579.190945</v>
      </c>
      <c r="AB83" s="47">
        <f t="shared" si="13"/>
        <v>733.330718</v>
      </c>
      <c r="AC83" s="47">
        <f t="shared" si="14"/>
        <v>845.8602272</v>
      </c>
      <c r="AD83" s="47">
        <f t="shared" si="15"/>
        <v>145820.2834</v>
      </c>
    </row>
    <row r="84" ht="12.75" customHeight="1">
      <c r="A84" s="67" t="str">
        <f>IF(OR(Calculator!prev_total_owed&lt;=0,Calculator!prev_total_owed=""),"",Calculator!prev_pmt_num+1)</f>
        <v/>
      </c>
      <c r="B84" s="68" t="str">
        <f t="shared" si="1"/>
        <v/>
      </c>
      <c r="C84" s="47" t="str">
        <f>IF(A84="","",MIN(D84+Calculator!prev_prin_balance,Calculator!loan_payment+J84))</f>
        <v/>
      </c>
      <c r="D84" s="47" t="str">
        <f>IF(A84="","",ROUND($D$6/12*MAX(0,(Calculator!prev_prin_balance)),2))</f>
        <v/>
      </c>
      <c r="E84" s="47" t="str">
        <f t="shared" si="2"/>
        <v/>
      </c>
      <c r="F84" s="47" t="str">
        <f>IF(A84="","",ROUND(SUM(Calculator!prev_prin_balance,-E84),2))</f>
        <v/>
      </c>
      <c r="G84" s="69" t="str">
        <f t="shared" si="3"/>
        <v/>
      </c>
      <c r="H84" s="47" t="str">
        <f>IF(A84="","",IF(Calculator!prev_prin_balance=0,MIN(Calculator!prev_heloc_prin_balance+Calculator!prev_heloc_int_balance+K84,MAX(0,Calculator!free_cash_flow+Calculator!loan_payment))+IF($O$7="No",0,Calculator!loan_payment+$I$6),IF($O$7="No",Calculator!free_cash_flow,$I$5)))</f>
        <v/>
      </c>
      <c r="I84" s="47" t="str">
        <f>IF(A84="","",IF($O$7="Yes",$I$6+Calculator!loan_payment,0))</f>
        <v/>
      </c>
      <c r="J84" s="47" t="str">
        <f>IF(A84="","",IF(Calculator!prev_prin_balance&lt;=0,0,IF(Calculator!prev_heloc_prin_balance&lt;Calculator!free_cash_flow,MAX(0,MIN($O$6,D84+Calculator!prev_prin_balance+Calculator!loan_payment)),0)))</f>
        <v/>
      </c>
      <c r="K84" s="47" t="str">
        <f>IF(A84="","",ROUND((B84-Calculator!prev_date)*(Calculator!prev_heloc_rate/$O$8)*MAX(0,Calculator!prev_heloc_prin_balance),2))</f>
        <v/>
      </c>
      <c r="L84" s="47" t="str">
        <f>IF(A84="","",MAX(0,MIN(1*H84,Calculator!prev_heloc_int_balance+K84)))</f>
        <v/>
      </c>
      <c r="M84" s="47" t="str">
        <f>IF(A84="","",(Calculator!prev_heloc_int_balance+K84)-L84)</f>
        <v/>
      </c>
      <c r="N84" s="47" t="str">
        <f t="shared" si="4"/>
        <v/>
      </c>
      <c r="O84" s="47" t="str">
        <f>IF(A84="","",Calculator!prev_heloc_prin_balance-N84)</f>
        <v/>
      </c>
      <c r="P84" s="47" t="str">
        <f t="shared" si="16"/>
        <v/>
      </c>
      <c r="Q84" s="40"/>
      <c r="R84" s="67">
        <f t="shared" si="5"/>
        <v>46</v>
      </c>
      <c r="S84" s="68">
        <f t="shared" si="6"/>
        <v>44501</v>
      </c>
      <c r="T84" s="47">
        <f t="shared" si="7"/>
        <v>1079.190945</v>
      </c>
      <c r="U84" s="47">
        <f t="shared" si="8"/>
        <v>854.9118273</v>
      </c>
      <c r="V84" s="47">
        <f t="shared" si="9"/>
        <v>224.279118</v>
      </c>
      <c r="W84" s="47">
        <f t="shared" si="10"/>
        <v>170758.0863</v>
      </c>
      <c r="X84" s="40"/>
      <c r="Y84" s="67">
        <f t="shared" si="11"/>
        <v>46</v>
      </c>
      <c r="Z84" s="68">
        <f t="shared" si="12"/>
        <v>44501</v>
      </c>
      <c r="AA84" s="47">
        <f>IF(Y84="","",MIN($D$9+Calculator!free_cash_flow,AD83+AB84))</f>
        <v>1579.190945</v>
      </c>
      <c r="AB84" s="47">
        <f t="shared" si="13"/>
        <v>729.1014169</v>
      </c>
      <c r="AC84" s="47">
        <f t="shared" si="14"/>
        <v>850.0895284</v>
      </c>
      <c r="AD84" s="47">
        <f t="shared" si="15"/>
        <v>144970.1938</v>
      </c>
    </row>
    <row r="85" ht="12.75" customHeight="1">
      <c r="A85" s="67" t="str">
        <f>IF(OR(Calculator!prev_total_owed&lt;=0,Calculator!prev_total_owed=""),"",Calculator!prev_pmt_num+1)</f>
        <v/>
      </c>
      <c r="B85" s="68" t="str">
        <f t="shared" si="1"/>
        <v/>
      </c>
      <c r="C85" s="47" t="str">
        <f>IF(A85="","",MIN(D85+Calculator!prev_prin_balance,Calculator!loan_payment+J85))</f>
        <v/>
      </c>
      <c r="D85" s="47" t="str">
        <f>IF(A85="","",ROUND($D$6/12*MAX(0,(Calculator!prev_prin_balance)),2))</f>
        <v/>
      </c>
      <c r="E85" s="47" t="str">
        <f t="shared" si="2"/>
        <v/>
      </c>
      <c r="F85" s="47" t="str">
        <f>IF(A85="","",ROUND(SUM(Calculator!prev_prin_balance,-E85),2))</f>
        <v/>
      </c>
      <c r="G85" s="69" t="str">
        <f t="shared" si="3"/>
        <v/>
      </c>
      <c r="H85" s="47" t="str">
        <f>IF(A85="","",IF(Calculator!prev_prin_balance=0,MIN(Calculator!prev_heloc_prin_balance+Calculator!prev_heloc_int_balance+K85,MAX(0,Calculator!free_cash_flow+Calculator!loan_payment))+IF($O$7="No",0,Calculator!loan_payment+$I$6),IF($O$7="No",Calculator!free_cash_flow,$I$5)))</f>
        <v/>
      </c>
      <c r="I85" s="47" t="str">
        <f>IF(A85="","",IF($O$7="Yes",$I$6+Calculator!loan_payment,0))</f>
        <v/>
      </c>
      <c r="J85" s="47" t="str">
        <f>IF(A85="","",IF(Calculator!prev_prin_balance&lt;=0,0,IF(Calculator!prev_heloc_prin_balance&lt;Calculator!free_cash_flow,MAX(0,MIN($O$6,D85+Calculator!prev_prin_balance+Calculator!loan_payment)),0)))</f>
        <v/>
      </c>
      <c r="K85" s="47" t="str">
        <f>IF(A85="","",ROUND((B85-Calculator!prev_date)*(Calculator!prev_heloc_rate/$O$8)*MAX(0,Calculator!prev_heloc_prin_balance),2))</f>
        <v/>
      </c>
      <c r="L85" s="47" t="str">
        <f>IF(A85="","",MAX(0,MIN(1*H85,Calculator!prev_heloc_int_balance+K85)))</f>
        <v/>
      </c>
      <c r="M85" s="47" t="str">
        <f>IF(A85="","",(Calculator!prev_heloc_int_balance+K85)-L85)</f>
        <v/>
      </c>
      <c r="N85" s="47" t="str">
        <f t="shared" si="4"/>
        <v/>
      </c>
      <c r="O85" s="47" t="str">
        <f>IF(A85="","",Calculator!prev_heloc_prin_balance-N85)</f>
        <v/>
      </c>
      <c r="P85" s="47" t="str">
        <f t="shared" si="16"/>
        <v/>
      </c>
      <c r="Q85" s="40"/>
      <c r="R85" s="67">
        <f t="shared" si="5"/>
        <v>47</v>
      </c>
      <c r="S85" s="68">
        <f t="shared" si="6"/>
        <v>44531</v>
      </c>
      <c r="T85" s="47">
        <f t="shared" si="7"/>
        <v>1079.190945</v>
      </c>
      <c r="U85" s="47">
        <f t="shared" si="8"/>
        <v>853.7904317</v>
      </c>
      <c r="V85" s="47">
        <f t="shared" si="9"/>
        <v>225.4005136</v>
      </c>
      <c r="W85" s="47">
        <f t="shared" si="10"/>
        <v>170532.6858</v>
      </c>
      <c r="X85" s="40"/>
      <c r="Y85" s="67">
        <f t="shared" si="11"/>
        <v>47</v>
      </c>
      <c r="Z85" s="68">
        <f t="shared" si="12"/>
        <v>44531</v>
      </c>
      <c r="AA85" s="47">
        <f>IF(Y85="","",MIN($D$9+Calculator!free_cash_flow,AD84+AB85))</f>
        <v>1579.190945</v>
      </c>
      <c r="AB85" s="47">
        <f t="shared" si="13"/>
        <v>724.8509692</v>
      </c>
      <c r="AC85" s="47">
        <f t="shared" si="14"/>
        <v>854.339976</v>
      </c>
      <c r="AD85" s="47">
        <f t="shared" si="15"/>
        <v>144115.8539</v>
      </c>
    </row>
    <row r="86" ht="12.75" customHeight="1">
      <c r="A86" s="67" t="str">
        <f>IF(OR(Calculator!prev_total_owed&lt;=0,Calculator!prev_total_owed=""),"",Calculator!prev_pmt_num+1)</f>
        <v/>
      </c>
      <c r="B86" s="68" t="str">
        <f t="shared" si="1"/>
        <v/>
      </c>
      <c r="C86" s="47" t="str">
        <f>IF(A86="","",MIN(D86+Calculator!prev_prin_balance,Calculator!loan_payment+J86))</f>
        <v/>
      </c>
      <c r="D86" s="47" t="str">
        <f>IF(A86="","",ROUND($D$6/12*MAX(0,(Calculator!prev_prin_balance)),2))</f>
        <v/>
      </c>
      <c r="E86" s="47" t="str">
        <f t="shared" si="2"/>
        <v/>
      </c>
      <c r="F86" s="47" t="str">
        <f>IF(A86="","",ROUND(SUM(Calculator!prev_prin_balance,-E86),2))</f>
        <v/>
      </c>
      <c r="G86" s="69" t="str">
        <f t="shared" si="3"/>
        <v/>
      </c>
      <c r="H86" s="47" t="str">
        <f>IF(A86="","",IF(Calculator!prev_prin_balance=0,MIN(Calculator!prev_heloc_prin_balance+Calculator!prev_heloc_int_balance+K86,MAX(0,Calculator!free_cash_flow+Calculator!loan_payment))+IF($O$7="No",0,Calculator!loan_payment+$I$6),IF($O$7="No",Calculator!free_cash_flow,$I$5)))</f>
        <v/>
      </c>
      <c r="I86" s="47" t="str">
        <f>IF(A86="","",IF($O$7="Yes",$I$6+Calculator!loan_payment,0))</f>
        <v/>
      </c>
      <c r="J86" s="47" t="str">
        <f>IF(A86="","",IF(Calculator!prev_prin_balance&lt;=0,0,IF(Calculator!prev_heloc_prin_balance&lt;Calculator!free_cash_flow,MAX(0,MIN($O$6,D86+Calculator!prev_prin_balance+Calculator!loan_payment)),0)))</f>
        <v/>
      </c>
      <c r="K86" s="47" t="str">
        <f>IF(A86="","",ROUND((B86-Calculator!prev_date)*(Calculator!prev_heloc_rate/$O$8)*MAX(0,Calculator!prev_heloc_prin_balance),2))</f>
        <v/>
      </c>
      <c r="L86" s="47" t="str">
        <f>IF(A86="","",MAX(0,MIN(1*H86,Calculator!prev_heloc_int_balance+K86)))</f>
        <v/>
      </c>
      <c r="M86" s="47" t="str">
        <f>IF(A86="","",(Calculator!prev_heloc_int_balance+K86)-L86)</f>
        <v/>
      </c>
      <c r="N86" s="47" t="str">
        <f t="shared" si="4"/>
        <v/>
      </c>
      <c r="O86" s="47" t="str">
        <f>IF(A86="","",Calculator!prev_heloc_prin_balance-N86)</f>
        <v/>
      </c>
      <c r="P86" s="47" t="str">
        <f t="shared" si="16"/>
        <v/>
      </c>
      <c r="Q86" s="40"/>
      <c r="R86" s="67">
        <f t="shared" si="5"/>
        <v>48</v>
      </c>
      <c r="S86" s="68">
        <f t="shared" si="6"/>
        <v>44562</v>
      </c>
      <c r="T86" s="47">
        <f t="shared" si="7"/>
        <v>1079.190945</v>
      </c>
      <c r="U86" s="47">
        <f t="shared" si="8"/>
        <v>852.6634291</v>
      </c>
      <c r="V86" s="47">
        <f t="shared" si="9"/>
        <v>226.5275162</v>
      </c>
      <c r="W86" s="47">
        <f t="shared" si="10"/>
        <v>170306.1583</v>
      </c>
      <c r="X86" s="40"/>
      <c r="Y86" s="67">
        <f t="shared" si="11"/>
        <v>48</v>
      </c>
      <c r="Z86" s="68">
        <f t="shared" si="12"/>
        <v>44562</v>
      </c>
      <c r="AA86" s="47">
        <f>IF(Y86="","",MIN($D$9+Calculator!free_cash_flow,AD85+AB86))</f>
        <v>1579.190945</v>
      </c>
      <c r="AB86" s="47">
        <f t="shared" si="13"/>
        <v>720.5792694</v>
      </c>
      <c r="AC86" s="47">
        <f t="shared" si="14"/>
        <v>858.6116759</v>
      </c>
      <c r="AD86" s="47">
        <f t="shared" si="15"/>
        <v>143257.2422</v>
      </c>
    </row>
    <row r="87" ht="12.75" customHeight="1">
      <c r="A87" s="67" t="str">
        <f>IF(OR(Calculator!prev_total_owed&lt;=0,Calculator!prev_total_owed=""),"",Calculator!prev_pmt_num+1)</f>
        <v/>
      </c>
      <c r="B87" s="68" t="str">
        <f t="shared" si="1"/>
        <v/>
      </c>
      <c r="C87" s="47" t="str">
        <f>IF(A87="","",MIN(D87+Calculator!prev_prin_balance,Calculator!loan_payment+J87))</f>
        <v/>
      </c>
      <c r="D87" s="47" t="str">
        <f>IF(A87="","",ROUND($D$6/12*MAX(0,(Calculator!prev_prin_balance)),2))</f>
        <v/>
      </c>
      <c r="E87" s="47" t="str">
        <f t="shared" si="2"/>
        <v/>
      </c>
      <c r="F87" s="47" t="str">
        <f>IF(A87="","",ROUND(SUM(Calculator!prev_prin_balance,-E87),2))</f>
        <v/>
      </c>
      <c r="G87" s="69" t="str">
        <f t="shared" si="3"/>
        <v/>
      </c>
      <c r="H87" s="47" t="str">
        <f>IF(A87="","",IF(Calculator!prev_prin_balance=0,MIN(Calculator!prev_heloc_prin_balance+Calculator!prev_heloc_int_balance+K87,MAX(0,Calculator!free_cash_flow+Calculator!loan_payment))+IF($O$7="No",0,Calculator!loan_payment+$I$6),IF($O$7="No",Calculator!free_cash_flow,$I$5)))</f>
        <v/>
      </c>
      <c r="I87" s="47" t="str">
        <f>IF(A87="","",IF($O$7="Yes",$I$6+Calculator!loan_payment,0))</f>
        <v/>
      </c>
      <c r="J87" s="47" t="str">
        <f>IF(A87="","",IF(Calculator!prev_prin_balance&lt;=0,0,IF(Calculator!prev_heloc_prin_balance&lt;Calculator!free_cash_flow,MAX(0,MIN($O$6,D87+Calculator!prev_prin_balance+Calculator!loan_payment)),0)))</f>
        <v/>
      </c>
      <c r="K87" s="47" t="str">
        <f>IF(A87="","",ROUND((B87-Calculator!prev_date)*(Calculator!prev_heloc_rate/$O$8)*MAX(0,Calculator!prev_heloc_prin_balance),2))</f>
        <v/>
      </c>
      <c r="L87" s="47" t="str">
        <f>IF(A87="","",MAX(0,MIN(1*H87,Calculator!prev_heloc_int_balance+K87)))</f>
        <v/>
      </c>
      <c r="M87" s="47" t="str">
        <f>IF(A87="","",(Calculator!prev_heloc_int_balance+K87)-L87)</f>
        <v/>
      </c>
      <c r="N87" s="47" t="str">
        <f t="shared" si="4"/>
        <v/>
      </c>
      <c r="O87" s="47" t="str">
        <f>IF(A87="","",Calculator!prev_heloc_prin_balance-N87)</f>
        <v/>
      </c>
      <c r="P87" s="47" t="str">
        <f t="shared" si="16"/>
        <v/>
      </c>
      <c r="Q87" s="40"/>
      <c r="R87" s="67">
        <f t="shared" si="5"/>
        <v>49</v>
      </c>
      <c r="S87" s="68">
        <f t="shared" si="6"/>
        <v>44593</v>
      </c>
      <c r="T87" s="47">
        <f t="shared" si="7"/>
        <v>1079.190945</v>
      </c>
      <c r="U87" s="47">
        <f t="shared" si="8"/>
        <v>851.5307915</v>
      </c>
      <c r="V87" s="47">
        <f t="shared" si="9"/>
        <v>227.6601537</v>
      </c>
      <c r="W87" s="47">
        <f t="shared" si="10"/>
        <v>170078.4982</v>
      </c>
      <c r="X87" s="40"/>
      <c r="Y87" s="67">
        <f t="shared" si="11"/>
        <v>49</v>
      </c>
      <c r="Z87" s="68">
        <f t="shared" si="12"/>
        <v>44593</v>
      </c>
      <c r="AA87" s="47">
        <f>IF(Y87="","",MIN($D$9+Calculator!free_cash_flow,AD86+AB87))</f>
        <v>1579.190945</v>
      </c>
      <c r="AB87" s="47">
        <f t="shared" si="13"/>
        <v>716.286211</v>
      </c>
      <c r="AC87" s="47">
        <f t="shared" si="14"/>
        <v>862.9047343</v>
      </c>
      <c r="AD87" s="47">
        <f t="shared" si="15"/>
        <v>142394.3375</v>
      </c>
    </row>
    <row r="88" ht="12.75" customHeight="1">
      <c r="A88" s="67" t="str">
        <f>IF(OR(Calculator!prev_total_owed&lt;=0,Calculator!prev_total_owed=""),"",Calculator!prev_pmt_num+1)</f>
        <v/>
      </c>
      <c r="B88" s="68" t="str">
        <f t="shared" si="1"/>
        <v/>
      </c>
      <c r="C88" s="47" t="str">
        <f>IF(A88="","",MIN(D88+Calculator!prev_prin_balance,Calculator!loan_payment+J88))</f>
        <v/>
      </c>
      <c r="D88" s="47" t="str">
        <f>IF(A88="","",ROUND($D$6/12*MAX(0,(Calculator!prev_prin_balance)),2))</f>
        <v/>
      </c>
      <c r="E88" s="47" t="str">
        <f t="shared" si="2"/>
        <v/>
      </c>
      <c r="F88" s="47" t="str">
        <f>IF(A88="","",ROUND(SUM(Calculator!prev_prin_balance,-E88),2))</f>
        <v/>
      </c>
      <c r="G88" s="69" t="str">
        <f t="shared" si="3"/>
        <v/>
      </c>
      <c r="H88" s="47" t="str">
        <f>IF(A88="","",IF(Calculator!prev_prin_balance=0,MIN(Calculator!prev_heloc_prin_balance+Calculator!prev_heloc_int_balance+K88,MAX(0,Calculator!free_cash_flow+Calculator!loan_payment))+IF($O$7="No",0,Calculator!loan_payment+$I$6),IF($O$7="No",Calculator!free_cash_flow,$I$5)))</f>
        <v/>
      </c>
      <c r="I88" s="47" t="str">
        <f>IF(A88="","",IF($O$7="Yes",$I$6+Calculator!loan_payment,0))</f>
        <v/>
      </c>
      <c r="J88" s="47" t="str">
        <f>IF(A88="","",IF(Calculator!prev_prin_balance&lt;=0,0,IF(Calculator!prev_heloc_prin_balance&lt;Calculator!free_cash_flow,MAX(0,MIN($O$6,D88+Calculator!prev_prin_balance+Calculator!loan_payment)),0)))</f>
        <v/>
      </c>
      <c r="K88" s="47" t="str">
        <f>IF(A88="","",ROUND((B88-Calculator!prev_date)*(Calculator!prev_heloc_rate/$O$8)*MAX(0,Calculator!prev_heloc_prin_balance),2))</f>
        <v/>
      </c>
      <c r="L88" s="47" t="str">
        <f>IF(A88="","",MAX(0,MIN(1*H88,Calculator!prev_heloc_int_balance+K88)))</f>
        <v/>
      </c>
      <c r="M88" s="47" t="str">
        <f>IF(A88="","",(Calculator!prev_heloc_int_balance+K88)-L88)</f>
        <v/>
      </c>
      <c r="N88" s="47" t="str">
        <f t="shared" si="4"/>
        <v/>
      </c>
      <c r="O88" s="47" t="str">
        <f>IF(A88="","",Calculator!prev_heloc_prin_balance-N88)</f>
        <v/>
      </c>
      <c r="P88" s="47" t="str">
        <f t="shared" si="16"/>
        <v/>
      </c>
      <c r="Q88" s="40"/>
      <c r="R88" s="67">
        <f t="shared" si="5"/>
        <v>50</v>
      </c>
      <c r="S88" s="68">
        <f t="shared" si="6"/>
        <v>44621</v>
      </c>
      <c r="T88" s="47">
        <f t="shared" si="7"/>
        <v>1079.190945</v>
      </c>
      <c r="U88" s="47">
        <f t="shared" si="8"/>
        <v>850.3924908</v>
      </c>
      <c r="V88" s="47">
        <f t="shared" si="9"/>
        <v>228.7984545</v>
      </c>
      <c r="W88" s="47">
        <f t="shared" si="10"/>
        <v>169849.6997</v>
      </c>
      <c r="X88" s="40"/>
      <c r="Y88" s="67">
        <f t="shared" si="11"/>
        <v>50</v>
      </c>
      <c r="Z88" s="68">
        <f t="shared" si="12"/>
        <v>44621</v>
      </c>
      <c r="AA88" s="47">
        <f>IF(Y88="","",MIN($D$9+Calculator!free_cash_flow,AD87+AB88))</f>
        <v>1579.190945</v>
      </c>
      <c r="AB88" s="47">
        <f t="shared" si="13"/>
        <v>711.9716873</v>
      </c>
      <c r="AC88" s="47">
        <f t="shared" si="14"/>
        <v>867.219258</v>
      </c>
      <c r="AD88" s="47">
        <f t="shared" si="15"/>
        <v>141527.1182</v>
      </c>
    </row>
    <row r="89" ht="12.75" customHeight="1">
      <c r="A89" s="67" t="str">
        <f>IF(OR(Calculator!prev_total_owed&lt;=0,Calculator!prev_total_owed=""),"",Calculator!prev_pmt_num+1)</f>
        <v/>
      </c>
      <c r="B89" s="68" t="str">
        <f t="shared" si="1"/>
        <v/>
      </c>
      <c r="C89" s="47" t="str">
        <f>IF(A89="","",MIN(D89+Calculator!prev_prin_balance,Calculator!loan_payment+J89))</f>
        <v/>
      </c>
      <c r="D89" s="47" t="str">
        <f>IF(A89="","",ROUND($D$6/12*MAX(0,(Calculator!prev_prin_balance)),2))</f>
        <v/>
      </c>
      <c r="E89" s="47" t="str">
        <f t="shared" si="2"/>
        <v/>
      </c>
      <c r="F89" s="47" t="str">
        <f>IF(A89="","",ROUND(SUM(Calculator!prev_prin_balance,-E89),2))</f>
        <v/>
      </c>
      <c r="G89" s="69" t="str">
        <f t="shared" si="3"/>
        <v/>
      </c>
      <c r="H89" s="47" t="str">
        <f>IF(A89="","",IF(Calculator!prev_prin_balance=0,MIN(Calculator!prev_heloc_prin_balance+Calculator!prev_heloc_int_balance+K89,MAX(0,Calculator!free_cash_flow+Calculator!loan_payment))+IF($O$7="No",0,Calculator!loan_payment+$I$6),IF($O$7="No",Calculator!free_cash_flow,$I$5)))</f>
        <v/>
      </c>
      <c r="I89" s="47" t="str">
        <f>IF(A89="","",IF($O$7="Yes",$I$6+Calculator!loan_payment,0))</f>
        <v/>
      </c>
      <c r="J89" s="47" t="str">
        <f>IF(A89="","",IF(Calculator!prev_prin_balance&lt;=0,0,IF(Calculator!prev_heloc_prin_balance&lt;Calculator!free_cash_flow,MAX(0,MIN($O$6,D89+Calculator!prev_prin_balance+Calculator!loan_payment)),0)))</f>
        <v/>
      </c>
      <c r="K89" s="47" t="str">
        <f>IF(A89="","",ROUND((B89-Calculator!prev_date)*(Calculator!prev_heloc_rate/$O$8)*MAX(0,Calculator!prev_heloc_prin_balance),2))</f>
        <v/>
      </c>
      <c r="L89" s="47" t="str">
        <f>IF(A89="","",MAX(0,MIN(1*H89,Calculator!prev_heloc_int_balance+K89)))</f>
        <v/>
      </c>
      <c r="M89" s="47" t="str">
        <f>IF(A89="","",(Calculator!prev_heloc_int_balance+K89)-L89)</f>
        <v/>
      </c>
      <c r="N89" s="47" t="str">
        <f t="shared" si="4"/>
        <v/>
      </c>
      <c r="O89" s="47" t="str">
        <f>IF(A89="","",Calculator!prev_heloc_prin_balance-N89)</f>
        <v/>
      </c>
      <c r="P89" s="47" t="str">
        <f t="shared" si="16"/>
        <v/>
      </c>
      <c r="Q89" s="40"/>
      <c r="R89" s="67">
        <f t="shared" si="5"/>
        <v>51</v>
      </c>
      <c r="S89" s="68">
        <f t="shared" si="6"/>
        <v>44652</v>
      </c>
      <c r="T89" s="47">
        <f t="shared" si="7"/>
        <v>1079.190945</v>
      </c>
      <c r="U89" s="47">
        <f t="shared" si="8"/>
        <v>849.2484985</v>
      </c>
      <c r="V89" s="47">
        <f t="shared" si="9"/>
        <v>229.9424468</v>
      </c>
      <c r="W89" s="47">
        <f t="shared" si="10"/>
        <v>169619.7573</v>
      </c>
      <c r="X89" s="40"/>
      <c r="Y89" s="67">
        <f t="shared" si="11"/>
        <v>51</v>
      </c>
      <c r="Z89" s="68">
        <f t="shared" si="12"/>
        <v>44652</v>
      </c>
      <c r="AA89" s="47">
        <f>IF(Y89="","",MIN($D$9+Calculator!free_cash_flow,AD88+AB89))</f>
        <v>1579.190945</v>
      </c>
      <c r="AB89" s="47">
        <f t="shared" si="13"/>
        <v>707.635591</v>
      </c>
      <c r="AC89" s="47">
        <f t="shared" si="14"/>
        <v>871.5553542</v>
      </c>
      <c r="AD89" s="47">
        <f t="shared" si="15"/>
        <v>140655.5629</v>
      </c>
    </row>
    <row r="90" ht="12.75" customHeight="1">
      <c r="A90" s="67" t="str">
        <f>IF(OR(Calculator!prev_total_owed&lt;=0,Calculator!prev_total_owed=""),"",Calculator!prev_pmt_num+1)</f>
        <v/>
      </c>
      <c r="B90" s="68" t="str">
        <f t="shared" si="1"/>
        <v/>
      </c>
      <c r="C90" s="47" t="str">
        <f>IF(A90="","",MIN(D90+Calculator!prev_prin_balance,Calculator!loan_payment+J90))</f>
        <v/>
      </c>
      <c r="D90" s="47" t="str">
        <f>IF(A90="","",ROUND($D$6/12*MAX(0,(Calculator!prev_prin_balance)),2))</f>
        <v/>
      </c>
      <c r="E90" s="47" t="str">
        <f t="shared" si="2"/>
        <v/>
      </c>
      <c r="F90" s="47" t="str">
        <f>IF(A90="","",ROUND(SUM(Calculator!prev_prin_balance,-E90),2))</f>
        <v/>
      </c>
      <c r="G90" s="69" t="str">
        <f t="shared" si="3"/>
        <v/>
      </c>
      <c r="H90" s="47" t="str">
        <f>IF(A90="","",IF(Calculator!prev_prin_balance=0,MIN(Calculator!prev_heloc_prin_balance+Calculator!prev_heloc_int_balance+K90,MAX(0,Calculator!free_cash_flow+Calculator!loan_payment))+IF($O$7="No",0,Calculator!loan_payment+$I$6),IF($O$7="No",Calculator!free_cash_flow,$I$5)))</f>
        <v/>
      </c>
      <c r="I90" s="47" t="str">
        <f>IF(A90="","",IF($O$7="Yes",$I$6+Calculator!loan_payment,0))</f>
        <v/>
      </c>
      <c r="J90" s="47" t="str">
        <f>IF(A90="","",IF(Calculator!prev_prin_balance&lt;=0,0,IF(Calculator!prev_heloc_prin_balance&lt;Calculator!free_cash_flow,MAX(0,MIN($O$6,D90+Calculator!prev_prin_balance+Calculator!loan_payment)),0)))</f>
        <v/>
      </c>
      <c r="K90" s="47" t="str">
        <f>IF(A90="","",ROUND((B90-Calculator!prev_date)*(Calculator!prev_heloc_rate/$O$8)*MAX(0,Calculator!prev_heloc_prin_balance),2))</f>
        <v/>
      </c>
      <c r="L90" s="47" t="str">
        <f>IF(A90="","",MAX(0,MIN(1*H90,Calculator!prev_heloc_int_balance+K90)))</f>
        <v/>
      </c>
      <c r="M90" s="47" t="str">
        <f>IF(A90="","",(Calculator!prev_heloc_int_balance+K90)-L90)</f>
        <v/>
      </c>
      <c r="N90" s="47" t="str">
        <f t="shared" si="4"/>
        <v/>
      </c>
      <c r="O90" s="47" t="str">
        <f>IF(A90="","",Calculator!prev_heloc_prin_balance-N90)</f>
        <v/>
      </c>
      <c r="P90" s="47" t="str">
        <f t="shared" si="16"/>
        <v/>
      </c>
      <c r="Q90" s="40"/>
      <c r="R90" s="67">
        <f t="shared" si="5"/>
        <v>52</v>
      </c>
      <c r="S90" s="68">
        <f t="shared" si="6"/>
        <v>44682</v>
      </c>
      <c r="T90" s="47">
        <f t="shared" si="7"/>
        <v>1079.190945</v>
      </c>
      <c r="U90" s="47">
        <f t="shared" si="8"/>
        <v>848.0987863</v>
      </c>
      <c r="V90" s="47">
        <f t="shared" si="9"/>
        <v>231.092159</v>
      </c>
      <c r="W90" s="47">
        <f t="shared" si="10"/>
        <v>169388.6651</v>
      </c>
      <c r="X90" s="40"/>
      <c r="Y90" s="67">
        <f t="shared" si="11"/>
        <v>52</v>
      </c>
      <c r="Z90" s="68">
        <f t="shared" si="12"/>
        <v>44682</v>
      </c>
      <c r="AA90" s="47">
        <f>IF(Y90="","",MIN($D$9+Calculator!free_cash_flow,AD89+AB90))</f>
        <v>1579.190945</v>
      </c>
      <c r="AB90" s="47">
        <f t="shared" si="13"/>
        <v>703.2778143</v>
      </c>
      <c r="AC90" s="47">
        <f t="shared" si="14"/>
        <v>875.913131</v>
      </c>
      <c r="AD90" s="47">
        <f t="shared" si="15"/>
        <v>139779.6497</v>
      </c>
    </row>
    <row r="91" ht="12.75" customHeight="1">
      <c r="A91" s="67" t="str">
        <f>IF(OR(Calculator!prev_total_owed&lt;=0,Calculator!prev_total_owed=""),"",Calculator!prev_pmt_num+1)</f>
        <v/>
      </c>
      <c r="B91" s="68" t="str">
        <f t="shared" si="1"/>
        <v/>
      </c>
      <c r="C91" s="47" t="str">
        <f>IF(A91="","",MIN(D91+Calculator!prev_prin_balance,Calculator!loan_payment+J91))</f>
        <v/>
      </c>
      <c r="D91" s="47" t="str">
        <f>IF(A91="","",ROUND($D$6/12*MAX(0,(Calculator!prev_prin_balance)),2))</f>
        <v/>
      </c>
      <c r="E91" s="47" t="str">
        <f t="shared" si="2"/>
        <v/>
      </c>
      <c r="F91" s="47" t="str">
        <f>IF(A91="","",ROUND(SUM(Calculator!prev_prin_balance,-E91),2))</f>
        <v/>
      </c>
      <c r="G91" s="69" t="str">
        <f t="shared" si="3"/>
        <v/>
      </c>
      <c r="H91" s="47" t="str">
        <f>IF(A91="","",IF(Calculator!prev_prin_balance=0,MIN(Calculator!prev_heloc_prin_balance+Calculator!prev_heloc_int_balance+K91,MAX(0,Calculator!free_cash_flow+Calculator!loan_payment))+IF($O$7="No",0,Calculator!loan_payment+$I$6),IF($O$7="No",Calculator!free_cash_flow,$I$5)))</f>
        <v/>
      </c>
      <c r="I91" s="47" t="str">
        <f>IF(A91="","",IF($O$7="Yes",$I$6+Calculator!loan_payment,0))</f>
        <v/>
      </c>
      <c r="J91" s="47" t="str">
        <f>IF(A91="","",IF(Calculator!prev_prin_balance&lt;=0,0,IF(Calculator!prev_heloc_prin_balance&lt;Calculator!free_cash_flow,MAX(0,MIN($O$6,D91+Calculator!prev_prin_balance+Calculator!loan_payment)),0)))</f>
        <v/>
      </c>
      <c r="K91" s="47" t="str">
        <f>IF(A91="","",ROUND((B91-Calculator!prev_date)*(Calculator!prev_heloc_rate/$O$8)*MAX(0,Calculator!prev_heloc_prin_balance),2))</f>
        <v/>
      </c>
      <c r="L91" s="47" t="str">
        <f>IF(A91="","",MAX(0,MIN(1*H91,Calculator!prev_heloc_int_balance+K91)))</f>
        <v/>
      </c>
      <c r="M91" s="47" t="str">
        <f>IF(A91="","",(Calculator!prev_heloc_int_balance+K91)-L91)</f>
        <v/>
      </c>
      <c r="N91" s="47" t="str">
        <f t="shared" si="4"/>
        <v/>
      </c>
      <c r="O91" s="47" t="str">
        <f>IF(A91="","",Calculator!prev_heloc_prin_balance-N91)</f>
        <v/>
      </c>
      <c r="P91" s="47" t="str">
        <f t="shared" si="16"/>
        <v/>
      </c>
      <c r="Q91" s="40"/>
      <c r="R91" s="67">
        <f t="shared" si="5"/>
        <v>53</v>
      </c>
      <c r="S91" s="68">
        <f t="shared" si="6"/>
        <v>44713</v>
      </c>
      <c r="T91" s="47">
        <f t="shared" si="7"/>
        <v>1079.190945</v>
      </c>
      <c r="U91" s="47">
        <f t="shared" si="8"/>
        <v>846.9433255</v>
      </c>
      <c r="V91" s="47">
        <f t="shared" si="9"/>
        <v>232.2476198</v>
      </c>
      <c r="W91" s="47">
        <f t="shared" si="10"/>
        <v>169156.4175</v>
      </c>
      <c r="X91" s="40"/>
      <c r="Y91" s="67">
        <f t="shared" si="11"/>
        <v>53</v>
      </c>
      <c r="Z91" s="68">
        <f t="shared" si="12"/>
        <v>44713</v>
      </c>
      <c r="AA91" s="47">
        <f>IF(Y91="","",MIN($D$9+Calculator!free_cash_flow,AD90+AB91))</f>
        <v>1579.190945</v>
      </c>
      <c r="AB91" s="47">
        <f t="shared" si="13"/>
        <v>698.8982486</v>
      </c>
      <c r="AC91" s="47">
        <f t="shared" si="14"/>
        <v>880.2926967</v>
      </c>
      <c r="AD91" s="47">
        <f t="shared" si="15"/>
        <v>138899.357</v>
      </c>
    </row>
    <row r="92" ht="12.75" customHeight="1">
      <c r="A92" s="67" t="str">
        <f>IF(OR(Calculator!prev_total_owed&lt;=0,Calculator!prev_total_owed=""),"",Calculator!prev_pmt_num+1)</f>
        <v/>
      </c>
      <c r="B92" s="68" t="str">
        <f t="shared" si="1"/>
        <v/>
      </c>
      <c r="C92" s="47" t="str">
        <f>IF(A92="","",MIN(D92+Calculator!prev_prin_balance,Calculator!loan_payment+J92))</f>
        <v/>
      </c>
      <c r="D92" s="47" t="str">
        <f>IF(A92="","",ROUND($D$6/12*MAX(0,(Calculator!prev_prin_balance)),2))</f>
        <v/>
      </c>
      <c r="E92" s="47" t="str">
        <f t="shared" si="2"/>
        <v/>
      </c>
      <c r="F92" s="47" t="str">
        <f>IF(A92="","",ROUND(SUM(Calculator!prev_prin_balance,-E92),2))</f>
        <v/>
      </c>
      <c r="G92" s="69" t="str">
        <f t="shared" si="3"/>
        <v/>
      </c>
      <c r="H92" s="47" t="str">
        <f>IF(A92="","",IF(Calculator!prev_prin_balance=0,MIN(Calculator!prev_heloc_prin_balance+Calculator!prev_heloc_int_balance+K92,MAX(0,Calculator!free_cash_flow+Calculator!loan_payment))+IF($O$7="No",0,Calculator!loan_payment+$I$6),IF($O$7="No",Calculator!free_cash_flow,$I$5)))</f>
        <v/>
      </c>
      <c r="I92" s="47" t="str">
        <f>IF(A92="","",IF($O$7="Yes",$I$6+Calculator!loan_payment,0))</f>
        <v/>
      </c>
      <c r="J92" s="47" t="str">
        <f>IF(A92="","",IF(Calculator!prev_prin_balance&lt;=0,0,IF(Calculator!prev_heloc_prin_balance&lt;Calculator!free_cash_flow,MAX(0,MIN($O$6,D92+Calculator!prev_prin_balance+Calculator!loan_payment)),0)))</f>
        <v/>
      </c>
      <c r="K92" s="47" t="str">
        <f>IF(A92="","",ROUND((B92-Calculator!prev_date)*(Calculator!prev_heloc_rate/$O$8)*MAX(0,Calculator!prev_heloc_prin_balance),2))</f>
        <v/>
      </c>
      <c r="L92" s="47" t="str">
        <f>IF(A92="","",MAX(0,MIN(1*H92,Calculator!prev_heloc_int_balance+K92)))</f>
        <v/>
      </c>
      <c r="M92" s="47" t="str">
        <f>IF(A92="","",(Calculator!prev_heloc_int_balance+K92)-L92)</f>
        <v/>
      </c>
      <c r="N92" s="47" t="str">
        <f t="shared" si="4"/>
        <v/>
      </c>
      <c r="O92" s="47" t="str">
        <f>IF(A92="","",Calculator!prev_heloc_prin_balance-N92)</f>
        <v/>
      </c>
      <c r="P92" s="47" t="str">
        <f t="shared" si="16"/>
        <v/>
      </c>
      <c r="Q92" s="40"/>
      <c r="R92" s="67">
        <f t="shared" si="5"/>
        <v>54</v>
      </c>
      <c r="S92" s="68">
        <f t="shared" si="6"/>
        <v>44743</v>
      </c>
      <c r="T92" s="47">
        <f t="shared" si="7"/>
        <v>1079.190945</v>
      </c>
      <c r="U92" s="47">
        <f t="shared" si="8"/>
        <v>845.7820874</v>
      </c>
      <c r="V92" s="47">
        <f t="shared" si="9"/>
        <v>233.4088579</v>
      </c>
      <c r="W92" s="47">
        <f t="shared" si="10"/>
        <v>168923.0086</v>
      </c>
      <c r="X92" s="40"/>
      <c r="Y92" s="67">
        <f t="shared" si="11"/>
        <v>54</v>
      </c>
      <c r="Z92" s="68">
        <f t="shared" si="12"/>
        <v>44743</v>
      </c>
      <c r="AA92" s="47">
        <f>IF(Y92="","",MIN($D$9+Calculator!free_cash_flow,AD91+AB92))</f>
        <v>1579.190945</v>
      </c>
      <c r="AB92" s="47">
        <f t="shared" si="13"/>
        <v>694.4967851</v>
      </c>
      <c r="AC92" s="47">
        <f t="shared" si="14"/>
        <v>884.6941602</v>
      </c>
      <c r="AD92" s="47">
        <f t="shared" si="15"/>
        <v>138014.6629</v>
      </c>
    </row>
    <row r="93" ht="12.75" customHeight="1">
      <c r="A93" s="67" t="str">
        <f>IF(OR(Calculator!prev_total_owed&lt;=0,Calculator!prev_total_owed=""),"",Calculator!prev_pmt_num+1)</f>
        <v/>
      </c>
      <c r="B93" s="68" t="str">
        <f t="shared" si="1"/>
        <v/>
      </c>
      <c r="C93" s="47" t="str">
        <f>IF(A93="","",MIN(D93+Calculator!prev_prin_balance,Calculator!loan_payment+J93))</f>
        <v/>
      </c>
      <c r="D93" s="47" t="str">
        <f>IF(A93="","",ROUND($D$6/12*MAX(0,(Calculator!prev_prin_balance)),2))</f>
        <v/>
      </c>
      <c r="E93" s="47" t="str">
        <f t="shared" si="2"/>
        <v/>
      </c>
      <c r="F93" s="47" t="str">
        <f>IF(A93="","",ROUND(SUM(Calculator!prev_prin_balance,-E93),2))</f>
        <v/>
      </c>
      <c r="G93" s="69" t="str">
        <f t="shared" si="3"/>
        <v/>
      </c>
      <c r="H93" s="47" t="str">
        <f>IF(A93="","",IF(Calculator!prev_prin_balance=0,MIN(Calculator!prev_heloc_prin_balance+Calculator!prev_heloc_int_balance+K93,MAX(0,Calculator!free_cash_flow+Calculator!loan_payment))+IF($O$7="No",0,Calculator!loan_payment+$I$6),IF($O$7="No",Calculator!free_cash_flow,$I$5)))</f>
        <v/>
      </c>
      <c r="I93" s="47" t="str">
        <f>IF(A93="","",IF($O$7="Yes",$I$6+Calculator!loan_payment,0))</f>
        <v/>
      </c>
      <c r="J93" s="47" t="str">
        <f>IF(A93="","",IF(Calculator!prev_prin_balance&lt;=0,0,IF(Calculator!prev_heloc_prin_balance&lt;Calculator!free_cash_flow,MAX(0,MIN($O$6,D93+Calculator!prev_prin_balance+Calculator!loan_payment)),0)))</f>
        <v/>
      </c>
      <c r="K93" s="47" t="str">
        <f>IF(A93="","",ROUND((B93-Calculator!prev_date)*(Calculator!prev_heloc_rate/$O$8)*MAX(0,Calculator!prev_heloc_prin_balance),2))</f>
        <v/>
      </c>
      <c r="L93" s="47" t="str">
        <f>IF(A93="","",MAX(0,MIN(1*H93,Calculator!prev_heloc_int_balance+K93)))</f>
        <v/>
      </c>
      <c r="M93" s="47" t="str">
        <f>IF(A93="","",(Calculator!prev_heloc_int_balance+K93)-L93)</f>
        <v/>
      </c>
      <c r="N93" s="47" t="str">
        <f t="shared" si="4"/>
        <v/>
      </c>
      <c r="O93" s="47" t="str">
        <f>IF(A93="","",Calculator!prev_heloc_prin_balance-N93)</f>
        <v/>
      </c>
      <c r="P93" s="47" t="str">
        <f t="shared" si="16"/>
        <v/>
      </c>
      <c r="Q93" s="40"/>
      <c r="R93" s="67">
        <f t="shared" si="5"/>
        <v>55</v>
      </c>
      <c r="S93" s="68">
        <f t="shared" si="6"/>
        <v>44774</v>
      </c>
      <c r="T93" s="47">
        <f t="shared" si="7"/>
        <v>1079.190945</v>
      </c>
      <c r="U93" s="47">
        <f t="shared" si="8"/>
        <v>844.6150431</v>
      </c>
      <c r="V93" s="47">
        <f t="shared" si="9"/>
        <v>234.5759022</v>
      </c>
      <c r="W93" s="47">
        <f t="shared" si="10"/>
        <v>168688.4327</v>
      </c>
      <c r="X93" s="40"/>
      <c r="Y93" s="67">
        <f t="shared" si="11"/>
        <v>55</v>
      </c>
      <c r="Z93" s="68">
        <f t="shared" si="12"/>
        <v>44774</v>
      </c>
      <c r="AA93" s="47">
        <f>IF(Y93="","",MIN($D$9+Calculator!free_cash_flow,AD92+AB93))</f>
        <v>1579.190945</v>
      </c>
      <c r="AB93" s="47">
        <f t="shared" si="13"/>
        <v>690.0733143</v>
      </c>
      <c r="AC93" s="47">
        <f t="shared" si="14"/>
        <v>889.117631</v>
      </c>
      <c r="AD93" s="47">
        <f t="shared" si="15"/>
        <v>137125.5452</v>
      </c>
    </row>
    <row r="94" ht="12.75" customHeight="1">
      <c r="A94" s="67" t="str">
        <f>IF(OR(Calculator!prev_total_owed&lt;=0,Calculator!prev_total_owed=""),"",Calculator!prev_pmt_num+1)</f>
        <v/>
      </c>
      <c r="B94" s="68" t="str">
        <f t="shared" si="1"/>
        <v/>
      </c>
      <c r="C94" s="47" t="str">
        <f>IF(A94="","",MIN(D94+Calculator!prev_prin_balance,Calculator!loan_payment+J94))</f>
        <v/>
      </c>
      <c r="D94" s="47" t="str">
        <f>IF(A94="","",ROUND($D$6/12*MAX(0,(Calculator!prev_prin_balance)),2))</f>
        <v/>
      </c>
      <c r="E94" s="47" t="str">
        <f t="shared" si="2"/>
        <v/>
      </c>
      <c r="F94" s="47" t="str">
        <f>IF(A94="","",ROUND(SUM(Calculator!prev_prin_balance,-E94),2))</f>
        <v/>
      </c>
      <c r="G94" s="69" t="str">
        <f t="shared" si="3"/>
        <v/>
      </c>
      <c r="H94" s="47" t="str">
        <f>IF(A94="","",IF(Calculator!prev_prin_balance=0,MIN(Calculator!prev_heloc_prin_balance+Calculator!prev_heloc_int_balance+K94,MAX(0,Calculator!free_cash_flow+Calculator!loan_payment))+IF($O$7="No",0,Calculator!loan_payment+$I$6),IF($O$7="No",Calculator!free_cash_flow,$I$5)))</f>
        <v/>
      </c>
      <c r="I94" s="47" t="str">
        <f>IF(A94="","",IF($O$7="Yes",$I$6+Calculator!loan_payment,0))</f>
        <v/>
      </c>
      <c r="J94" s="47" t="str">
        <f>IF(A94="","",IF(Calculator!prev_prin_balance&lt;=0,0,IF(Calculator!prev_heloc_prin_balance&lt;Calculator!free_cash_flow,MAX(0,MIN($O$6,D94+Calculator!prev_prin_balance+Calculator!loan_payment)),0)))</f>
        <v/>
      </c>
      <c r="K94" s="47" t="str">
        <f>IF(A94="","",ROUND((B94-Calculator!prev_date)*(Calculator!prev_heloc_rate/$O$8)*MAX(0,Calculator!prev_heloc_prin_balance),2))</f>
        <v/>
      </c>
      <c r="L94" s="47" t="str">
        <f>IF(A94="","",MAX(0,MIN(1*H94,Calculator!prev_heloc_int_balance+K94)))</f>
        <v/>
      </c>
      <c r="M94" s="47" t="str">
        <f>IF(A94="","",(Calculator!prev_heloc_int_balance+K94)-L94)</f>
        <v/>
      </c>
      <c r="N94" s="47" t="str">
        <f t="shared" si="4"/>
        <v/>
      </c>
      <c r="O94" s="47" t="str">
        <f>IF(A94="","",Calculator!prev_heloc_prin_balance-N94)</f>
        <v/>
      </c>
      <c r="P94" s="47" t="str">
        <f t="shared" si="16"/>
        <v/>
      </c>
      <c r="Q94" s="40"/>
      <c r="R94" s="67">
        <f t="shared" si="5"/>
        <v>56</v>
      </c>
      <c r="S94" s="68">
        <f t="shared" si="6"/>
        <v>44805</v>
      </c>
      <c r="T94" s="47">
        <f t="shared" si="7"/>
        <v>1079.190945</v>
      </c>
      <c r="U94" s="47">
        <f t="shared" si="8"/>
        <v>843.4421636</v>
      </c>
      <c r="V94" s="47">
        <f t="shared" si="9"/>
        <v>235.7487817</v>
      </c>
      <c r="W94" s="47">
        <f t="shared" si="10"/>
        <v>168452.6839</v>
      </c>
      <c r="X94" s="40"/>
      <c r="Y94" s="67">
        <f t="shared" si="11"/>
        <v>56</v>
      </c>
      <c r="Z94" s="68">
        <f t="shared" si="12"/>
        <v>44805</v>
      </c>
      <c r="AA94" s="47">
        <f>IF(Y94="","",MIN($D$9+Calculator!free_cash_flow,AD93+AB94))</f>
        <v>1579.190945</v>
      </c>
      <c r="AB94" s="47">
        <f t="shared" si="13"/>
        <v>685.6277262</v>
      </c>
      <c r="AC94" s="47">
        <f t="shared" si="14"/>
        <v>893.5632191</v>
      </c>
      <c r="AD94" s="47">
        <f t="shared" si="15"/>
        <v>136231.982</v>
      </c>
    </row>
    <row r="95" ht="12.75" customHeight="1">
      <c r="A95" s="67" t="str">
        <f>IF(OR(Calculator!prev_total_owed&lt;=0,Calculator!prev_total_owed=""),"",Calculator!prev_pmt_num+1)</f>
        <v/>
      </c>
      <c r="B95" s="68" t="str">
        <f t="shared" si="1"/>
        <v/>
      </c>
      <c r="C95" s="47" t="str">
        <f>IF(A95="","",MIN(D95+Calculator!prev_prin_balance,Calculator!loan_payment+J95))</f>
        <v/>
      </c>
      <c r="D95" s="47" t="str">
        <f>IF(A95="","",ROUND($D$6/12*MAX(0,(Calculator!prev_prin_balance)),2))</f>
        <v/>
      </c>
      <c r="E95" s="47" t="str">
        <f t="shared" si="2"/>
        <v/>
      </c>
      <c r="F95" s="47" t="str">
        <f>IF(A95="","",ROUND(SUM(Calculator!prev_prin_balance,-E95),2))</f>
        <v/>
      </c>
      <c r="G95" s="69" t="str">
        <f t="shared" si="3"/>
        <v/>
      </c>
      <c r="H95" s="47" t="str">
        <f>IF(A95="","",IF(Calculator!prev_prin_balance=0,MIN(Calculator!prev_heloc_prin_balance+Calculator!prev_heloc_int_balance+K95,MAX(0,Calculator!free_cash_flow+Calculator!loan_payment))+IF($O$7="No",0,Calculator!loan_payment+$I$6),IF($O$7="No",Calculator!free_cash_flow,$I$5)))</f>
        <v/>
      </c>
      <c r="I95" s="47" t="str">
        <f>IF(A95="","",IF($O$7="Yes",$I$6+Calculator!loan_payment,0))</f>
        <v/>
      </c>
      <c r="J95" s="47" t="str">
        <f>IF(A95="","",IF(Calculator!prev_prin_balance&lt;=0,0,IF(Calculator!prev_heloc_prin_balance&lt;Calculator!free_cash_flow,MAX(0,MIN($O$6,D95+Calculator!prev_prin_balance+Calculator!loan_payment)),0)))</f>
        <v/>
      </c>
      <c r="K95" s="47" t="str">
        <f>IF(A95="","",ROUND((B95-Calculator!prev_date)*(Calculator!prev_heloc_rate/$O$8)*MAX(0,Calculator!prev_heloc_prin_balance),2))</f>
        <v/>
      </c>
      <c r="L95" s="47" t="str">
        <f>IF(A95="","",MAX(0,MIN(1*H95,Calculator!prev_heloc_int_balance+K95)))</f>
        <v/>
      </c>
      <c r="M95" s="47" t="str">
        <f>IF(A95="","",(Calculator!prev_heloc_int_balance+K95)-L95)</f>
        <v/>
      </c>
      <c r="N95" s="47" t="str">
        <f t="shared" si="4"/>
        <v/>
      </c>
      <c r="O95" s="47" t="str">
        <f>IF(A95="","",Calculator!prev_heloc_prin_balance-N95)</f>
        <v/>
      </c>
      <c r="P95" s="47" t="str">
        <f t="shared" si="16"/>
        <v/>
      </c>
      <c r="Q95" s="40"/>
      <c r="R95" s="67">
        <f t="shared" si="5"/>
        <v>57</v>
      </c>
      <c r="S95" s="68">
        <f t="shared" si="6"/>
        <v>44835</v>
      </c>
      <c r="T95" s="47">
        <f t="shared" si="7"/>
        <v>1079.190945</v>
      </c>
      <c r="U95" s="47">
        <f t="shared" si="8"/>
        <v>842.2634197</v>
      </c>
      <c r="V95" s="47">
        <f t="shared" si="9"/>
        <v>236.9275256</v>
      </c>
      <c r="W95" s="47">
        <f t="shared" si="10"/>
        <v>168215.7564</v>
      </c>
      <c r="X95" s="40"/>
      <c r="Y95" s="67">
        <f t="shared" si="11"/>
        <v>57</v>
      </c>
      <c r="Z95" s="68">
        <f t="shared" si="12"/>
        <v>44835</v>
      </c>
      <c r="AA95" s="47">
        <f>IF(Y95="","",MIN($D$9+Calculator!free_cash_flow,AD94+AB95))</f>
        <v>1579.190945</v>
      </c>
      <c r="AB95" s="47">
        <f t="shared" si="13"/>
        <v>681.1599101</v>
      </c>
      <c r="AC95" s="47">
        <f t="shared" si="14"/>
        <v>898.0310352</v>
      </c>
      <c r="AD95" s="47">
        <f t="shared" si="15"/>
        <v>135333.951</v>
      </c>
    </row>
    <row r="96" ht="12.75" customHeight="1">
      <c r="A96" s="67" t="str">
        <f>IF(OR(Calculator!prev_total_owed&lt;=0,Calculator!prev_total_owed=""),"",Calculator!prev_pmt_num+1)</f>
        <v/>
      </c>
      <c r="B96" s="68" t="str">
        <f t="shared" si="1"/>
        <v/>
      </c>
      <c r="C96" s="47" t="str">
        <f>IF(A96="","",MIN(D96+Calculator!prev_prin_balance,Calculator!loan_payment+J96))</f>
        <v/>
      </c>
      <c r="D96" s="47" t="str">
        <f>IF(A96="","",ROUND($D$6/12*MAX(0,(Calculator!prev_prin_balance)),2))</f>
        <v/>
      </c>
      <c r="E96" s="47" t="str">
        <f t="shared" si="2"/>
        <v/>
      </c>
      <c r="F96" s="47" t="str">
        <f>IF(A96="","",ROUND(SUM(Calculator!prev_prin_balance,-E96),2))</f>
        <v/>
      </c>
      <c r="G96" s="69" t="str">
        <f t="shared" si="3"/>
        <v/>
      </c>
      <c r="H96" s="47" t="str">
        <f>IF(A96="","",IF(Calculator!prev_prin_balance=0,MIN(Calculator!prev_heloc_prin_balance+Calculator!prev_heloc_int_balance+K96,MAX(0,Calculator!free_cash_flow+Calculator!loan_payment))+IF($O$7="No",0,Calculator!loan_payment+$I$6),IF($O$7="No",Calculator!free_cash_flow,$I$5)))</f>
        <v/>
      </c>
      <c r="I96" s="47" t="str">
        <f>IF(A96="","",IF($O$7="Yes",$I$6+Calculator!loan_payment,0))</f>
        <v/>
      </c>
      <c r="J96" s="47" t="str">
        <f>IF(A96="","",IF(Calculator!prev_prin_balance&lt;=0,0,IF(Calculator!prev_heloc_prin_balance&lt;Calculator!free_cash_flow,MAX(0,MIN($O$6,D96+Calculator!prev_prin_balance+Calculator!loan_payment)),0)))</f>
        <v/>
      </c>
      <c r="K96" s="47" t="str">
        <f>IF(A96="","",ROUND((B96-Calculator!prev_date)*(Calculator!prev_heloc_rate/$O$8)*MAX(0,Calculator!prev_heloc_prin_balance),2))</f>
        <v/>
      </c>
      <c r="L96" s="47" t="str">
        <f>IF(A96="","",MAX(0,MIN(1*H96,Calculator!prev_heloc_int_balance+K96)))</f>
        <v/>
      </c>
      <c r="M96" s="47" t="str">
        <f>IF(A96="","",(Calculator!prev_heloc_int_balance+K96)-L96)</f>
        <v/>
      </c>
      <c r="N96" s="47" t="str">
        <f t="shared" si="4"/>
        <v/>
      </c>
      <c r="O96" s="47" t="str">
        <f>IF(A96="","",Calculator!prev_heloc_prin_balance-N96)</f>
        <v/>
      </c>
      <c r="P96" s="47" t="str">
        <f t="shared" si="16"/>
        <v/>
      </c>
      <c r="Q96" s="40"/>
      <c r="R96" s="67">
        <f t="shared" si="5"/>
        <v>58</v>
      </c>
      <c r="S96" s="68">
        <f t="shared" si="6"/>
        <v>44866</v>
      </c>
      <c r="T96" s="47">
        <f t="shared" si="7"/>
        <v>1079.190945</v>
      </c>
      <c r="U96" s="47">
        <f t="shared" si="8"/>
        <v>841.078782</v>
      </c>
      <c r="V96" s="47">
        <f t="shared" si="9"/>
        <v>238.1121632</v>
      </c>
      <c r="W96" s="47">
        <f t="shared" si="10"/>
        <v>167977.6442</v>
      </c>
      <c r="X96" s="40"/>
      <c r="Y96" s="67">
        <f t="shared" si="11"/>
        <v>58</v>
      </c>
      <c r="Z96" s="68">
        <f t="shared" si="12"/>
        <v>44866</v>
      </c>
      <c r="AA96" s="47">
        <f>IF(Y96="","",MIN($D$9+Calculator!free_cash_flow,AD95+AB96))</f>
        <v>1579.190945</v>
      </c>
      <c r="AB96" s="47">
        <f t="shared" si="13"/>
        <v>676.6697549</v>
      </c>
      <c r="AC96" s="47">
        <f t="shared" si="14"/>
        <v>902.5211904</v>
      </c>
      <c r="AD96" s="47">
        <f t="shared" si="15"/>
        <v>134431.4298</v>
      </c>
    </row>
    <row r="97" ht="12.75" customHeight="1">
      <c r="A97" s="67" t="str">
        <f>IF(OR(Calculator!prev_total_owed&lt;=0,Calculator!prev_total_owed=""),"",Calculator!prev_pmt_num+1)</f>
        <v/>
      </c>
      <c r="B97" s="68" t="str">
        <f t="shared" si="1"/>
        <v/>
      </c>
      <c r="C97" s="47" t="str">
        <f>IF(A97="","",MIN(D97+Calculator!prev_prin_balance,Calculator!loan_payment+J97))</f>
        <v/>
      </c>
      <c r="D97" s="47" t="str">
        <f>IF(A97="","",ROUND($D$6/12*MAX(0,(Calculator!prev_prin_balance)),2))</f>
        <v/>
      </c>
      <c r="E97" s="47" t="str">
        <f t="shared" si="2"/>
        <v/>
      </c>
      <c r="F97" s="47" t="str">
        <f>IF(A97="","",ROUND(SUM(Calculator!prev_prin_balance,-E97),2))</f>
        <v/>
      </c>
      <c r="G97" s="69" t="str">
        <f t="shared" si="3"/>
        <v/>
      </c>
      <c r="H97" s="47" t="str">
        <f>IF(A97="","",IF(Calculator!prev_prin_balance=0,MIN(Calculator!prev_heloc_prin_balance+Calculator!prev_heloc_int_balance+K97,MAX(0,Calculator!free_cash_flow+Calculator!loan_payment))+IF($O$7="No",0,Calculator!loan_payment+$I$6),IF($O$7="No",Calculator!free_cash_flow,$I$5)))</f>
        <v/>
      </c>
      <c r="I97" s="47" t="str">
        <f>IF(A97="","",IF($O$7="Yes",$I$6+Calculator!loan_payment,0))</f>
        <v/>
      </c>
      <c r="J97" s="47" t="str">
        <f>IF(A97="","",IF(Calculator!prev_prin_balance&lt;=0,0,IF(Calculator!prev_heloc_prin_balance&lt;Calculator!free_cash_flow,MAX(0,MIN($O$6,D97+Calculator!prev_prin_balance+Calculator!loan_payment)),0)))</f>
        <v/>
      </c>
      <c r="K97" s="47" t="str">
        <f>IF(A97="","",ROUND((B97-Calculator!prev_date)*(Calculator!prev_heloc_rate/$O$8)*MAX(0,Calculator!prev_heloc_prin_balance),2))</f>
        <v/>
      </c>
      <c r="L97" s="47" t="str">
        <f>IF(A97="","",MAX(0,MIN(1*H97,Calculator!prev_heloc_int_balance+K97)))</f>
        <v/>
      </c>
      <c r="M97" s="47" t="str">
        <f>IF(A97="","",(Calculator!prev_heloc_int_balance+K97)-L97)</f>
        <v/>
      </c>
      <c r="N97" s="47" t="str">
        <f t="shared" si="4"/>
        <v/>
      </c>
      <c r="O97" s="47" t="str">
        <f>IF(A97="","",Calculator!prev_heloc_prin_balance-N97)</f>
        <v/>
      </c>
      <c r="P97" s="47" t="str">
        <f t="shared" si="16"/>
        <v/>
      </c>
      <c r="Q97" s="40"/>
      <c r="R97" s="67">
        <f t="shared" si="5"/>
        <v>59</v>
      </c>
      <c r="S97" s="68">
        <f t="shared" si="6"/>
        <v>44896</v>
      </c>
      <c r="T97" s="47">
        <f t="shared" si="7"/>
        <v>1079.190945</v>
      </c>
      <c r="U97" s="47">
        <f t="shared" si="8"/>
        <v>839.8882212</v>
      </c>
      <c r="V97" s="47">
        <f t="shared" si="9"/>
        <v>239.3027241</v>
      </c>
      <c r="W97" s="47">
        <f t="shared" si="10"/>
        <v>167738.3415</v>
      </c>
      <c r="X97" s="40"/>
      <c r="Y97" s="67">
        <f t="shared" si="11"/>
        <v>59</v>
      </c>
      <c r="Z97" s="68">
        <f t="shared" si="12"/>
        <v>44896</v>
      </c>
      <c r="AA97" s="47">
        <f>IF(Y97="","",MIN($D$9+Calculator!free_cash_flow,AD96+AB97))</f>
        <v>1579.190945</v>
      </c>
      <c r="AB97" s="47">
        <f t="shared" si="13"/>
        <v>672.1571489</v>
      </c>
      <c r="AC97" s="47">
        <f t="shared" si="14"/>
        <v>907.0337963</v>
      </c>
      <c r="AD97" s="47">
        <f t="shared" si="15"/>
        <v>133524.396</v>
      </c>
    </row>
    <row r="98" ht="12.75" customHeight="1">
      <c r="A98" s="67" t="str">
        <f>IF(OR(Calculator!prev_total_owed&lt;=0,Calculator!prev_total_owed=""),"",Calculator!prev_pmt_num+1)</f>
        <v/>
      </c>
      <c r="B98" s="68" t="str">
        <f t="shared" si="1"/>
        <v/>
      </c>
      <c r="C98" s="47" t="str">
        <f>IF(A98="","",MIN(D98+Calculator!prev_prin_balance,Calculator!loan_payment+J98))</f>
        <v/>
      </c>
      <c r="D98" s="47" t="str">
        <f>IF(A98="","",ROUND($D$6/12*MAX(0,(Calculator!prev_prin_balance)),2))</f>
        <v/>
      </c>
      <c r="E98" s="47" t="str">
        <f t="shared" si="2"/>
        <v/>
      </c>
      <c r="F98" s="47" t="str">
        <f>IF(A98="","",ROUND(SUM(Calculator!prev_prin_balance,-E98),2))</f>
        <v/>
      </c>
      <c r="G98" s="69" t="str">
        <f t="shared" si="3"/>
        <v/>
      </c>
      <c r="H98" s="47" t="str">
        <f>IF(A98="","",IF(Calculator!prev_prin_balance=0,MIN(Calculator!prev_heloc_prin_balance+Calculator!prev_heloc_int_balance+K98,MAX(0,Calculator!free_cash_flow+Calculator!loan_payment))+IF($O$7="No",0,Calculator!loan_payment+$I$6),IF($O$7="No",Calculator!free_cash_flow,$I$5)))</f>
        <v/>
      </c>
      <c r="I98" s="47" t="str">
        <f>IF(A98="","",IF($O$7="Yes",$I$6+Calculator!loan_payment,0))</f>
        <v/>
      </c>
      <c r="J98" s="47" t="str">
        <f>IF(A98="","",IF(Calculator!prev_prin_balance&lt;=0,0,IF(Calculator!prev_heloc_prin_balance&lt;Calculator!free_cash_flow,MAX(0,MIN($O$6,D98+Calculator!prev_prin_balance+Calculator!loan_payment)),0)))</f>
        <v/>
      </c>
      <c r="K98" s="47" t="str">
        <f>IF(A98="","",ROUND((B98-Calculator!prev_date)*(Calculator!prev_heloc_rate/$O$8)*MAX(0,Calculator!prev_heloc_prin_balance),2))</f>
        <v/>
      </c>
      <c r="L98" s="47" t="str">
        <f>IF(A98="","",MAX(0,MIN(1*H98,Calculator!prev_heloc_int_balance+K98)))</f>
        <v/>
      </c>
      <c r="M98" s="47" t="str">
        <f>IF(A98="","",(Calculator!prev_heloc_int_balance+K98)-L98)</f>
        <v/>
      </c>
      <c r="N98" s="47" t="str">
        <f t="shared" si="4"/>
        <v/>
      </c>
      <c r="O98" s="47" t="str">
        <f>IF(A98="","",Calculator!prev_heloc_prin_balance-N98)</f>
        <v/>
      </c>
      <c r="P98" s="47" t="str">
        <f t="shared" si="16"/>
        <v/>
      </c>
      <c r="Q98" s="40"/>
      <c r="R98" s="67">
        <f t="shared" si="5"/>
        <v>60</v>
      </c>
      <c r="S98" s="68">
        <f t="shared" si="6"/>
        <v>44927</v>
      </c>
      <c r="T98" s="47">
        <f t="shared" si="7"/>
        <v>1079.190945</v>
      </c>
      <c r="U98" s="47">
        <f t="shared" si="8"/>
        <v>838.6917076</v>
      </c>
      <c r="V98" s="47">
        <f t="shared" si="9"/>
        <v>240.4992377</v>
      </c>
      <c r="W98" s="47">
        <f t="shared" si="10"/>
        <v>167497.8423</v>
      </c>
      <c r="X98" s="40"/>
      <c r="Y98" s="67">
        <f t="shared" si="11"/>
        <v>60</v>
      </c>
      <c r="Z98" s="68">
        <f t="shared" si="12"/>
        <v>44927</v>
      </c>
      <c r="AA98" s="47">
        <f>IF(Y98="","",MIN($D$9+Calculator!free_cash_flow,AD97+AB98))</f>
        <v>1579.190945</v>
      </c>
      <c r="AB98" s="47">
        <f t="shared" si="13"/>
        <v>667.62198</v>
      </c>
      <c r="AC98" s="47">
        <f t="shared" si="14"/>
        <v>911.5689653</v>
      </c>
      <c r="AD98" s="47">
        <f t="shared" si="15"/>
        <v>132612.827</v>
      </c>
    </row>
    <row r="99" ht="12.75" customHeight="1">
      <c r="A99" s="67" t="str">
        <f>IF(OR(Calculator!prev_total_owed&lt;=0,Calculator!prev_total_owed=""),"",Calculator!prev_pmt_num+1)</f>
        <v/>
      </c>
      <c r="B99" s="68" t="str">
        <f t="shared" si="1"/>
        <v/>
      </c>
      <c r="C99" s="47" t="str">
        <f>IF(A99="","",MIN(D99+Calculator!prev_prin_balance,Calculator!loan_payment+J99))</f>
        <v/>
      </c>
      <c r="D99" s="47" t="str">
        <f>IF(A99="","",ROUND($D$6/12*MAX(0,(Calculator!prev_prin_balance)),2))</f>
        <v/>
      </c>
      <c r="E99" s="47" t="str">
        <f t="shared" si="2"/>
        <v/>
      </c>
      <c r="F99" s="47" t="str">
        <f>IF(A99="","",ROUND(SUM(Calculator!prev_prin_balance,-E99),2))</f>
        <v/>
      </c>
      <c r="G99" s="69" t="str">
        <f t="shared" si="3"/>
        <v/>
      </c>
      <c r="H99" s="47" t="str">
        <f>IF(A99="","",IF(Calculator!prev_prin_balance=0,MIN(Calculator!prev_heloc_prin_balance+Calculator!prev_heloc_int_balance+K99,MAX(0,Calculator!free_cash_flow+Calculator!loan_payment))+IF($O$7="No",0,Calculator!loan_payment+$I$6),IF($O$7="No",Calculator!free_cash_flow,$I$5)))</f>
        <v/>
      </c>
      <c r="I99" s="47" t="str">
        <f>IF(A99="","",IF($O$7="Yes",$I$6+Calculator!loan_payment,0))</f>
        <v/>
      </c>
      <c r="J99" s="47" t="str">
        <f>IF(A99="","",IF(Calculator!prev_prin_balance&lt;=0,0,IF(Calculator!prev_heloc_prin_balance&lt;Calculator!free_cash_flow,MAX(0,MIN($O$6,D99+Calculator!prev_prin_balance+Calculator!loan_payment)),0)))</f>
        <v/>
      </c>
      <c r="K99" s="47" t="str">
        <f>IF(A99="","",ROUND((B99-Calculator!prev_date)*(Calculator!prev_heloc_rate/$O$8)*MAX(0,Calculator!prev_heloc_prin_balance),2))</f>
        <v/>
      </c>
      <c r="L99" s="47" t="str">
        <f>IF(A99="","",MAX(0,MIN(1*H99,Calculator!prev_heloc_int_balance+K99)))</f>
        <v/>
      </c>
      <c r="M99" s="47" t="str">
        <f>IF(A99="","",(Calculator!prev_heloc_int_balance+K99)-L99)</f>
        <v/>
      </c>
      <c r="N99" s="47" t="str">
        <f t="shared" si="4"/>
        <v/>
      </c>
      <c r="O99" s="47" t="str">
        <f>IF(A99="","",Calculator!prev_heloc_prin_balance-N99)</f>
        <v/>
      </c>
      <c r="P99" s="47" t="str">
        <f t="shared" si="16"/>
        <v/>
      </c>
      <c r="Q99" s="40"/>
      <c r="R99" s="67">
        <f t="shared" si="5"/>
        <v>61</v>
      </c>
      <c r="S99" s="68">
        <f t="shared" si="6"/>
        <v>44958</v>
      </c>
      <c r="T99" s="47">
        <f t="shared" si="7"/>
        <v>1079.190945</v>
      </c>
      <c r="U99" s="47">
        <f t="shared" si="8"/>
        <v>837.4892114</v>
      </c>
      <c r="V99" s="47">
        <f t="shared" si="9"/>
        <v>241.7017339</v>
      </c>
      <c r="W99" s="47">
        <f t="shared" si="10"/>
        <v>167256.1405</v>
      </c>
      <c r="X99" s="40"/>
      <c r="Y99" s="67">
        <f t="shared" si="11"/>
        <v>61</v>
      </c>
      <c r="Z99" s="68">
        <f t="shared" si="12"/>
        <v>44958</v>
      </c>
      <c r="AA99" s="47">
        <f>IF(Y99="","",MIN($D$9+Calculator!free_cash_flow,AD98+AB99))</f>
        <v>1579.190945</v>
      </c>
      <c r="AB99" s="47">
        <f t="shared" si="13"/>
        <v>663.0641351</v>
      </c>
      <c r="AC99" s="47">
        <f t="shared" si="14"/>
        <v>916.1268101</v>
      </c>
      <c r="AD99" s="47">
        <f t="shared" si="15"/>
        <v>131696.7002</v>
      </c>
    </row>
    <row r="100" ht="12.75" customHeight="1">
      <c r="A100" s="67" t="str">
        <f>IF(OR(Calculator!prev_total_owed&lt;=0,Calculator!prev_total_owed=""),"",Calculator!prev_pmt_num+1)</f>
        <v/>
      </c>
      <c r="B100" s="68" t="str">
        <f t="shared" si="1"/>
        <v/>
      </c>
      <c r="C100" s="47" t="str">
        <f>IF(A100="","",MIN(D100+Calculator!prev_prin_balance,Calculator!loan_payment+J100))</f>
        <v/>
      </c>
      <c r="D100" s="47" t="str">
        <f>IF(A100="","",ROUND($D$6/12*MAX(0,(Calculator!prev_prin_balance)),2))</f>
        <v/>
      </c>
      <c r="E100" s="47" t="str">
        <f t="shared" si="2"/>
        <v/>
      </c>
      <c r="F100" s="47" t="str">
        <f>IF(A100="","",ROUND(SUM(Calculator!prev_prin_balance,-E100),2))</f>
        <v/>
      </c>
      <c r="G100" s="69" t="str">
        <f t="shared" si="3"/>
        <v/>
      </c>
      <c r="H100" s="47" t="str">
        <f>IF(A100="","",IF(Calculator!prev_prin_balance=0,MIN(Calculator!prev_heloc_prin_balance+Calculator!prev_heloc_int_balance+K100,MAX(0,Calculator!free_cash_flow+Calculator!loan_payment))+IF($O$7="No",0,Calculator!loan_payment+$I$6),IF($O$7="No",Calculator!free_cash_flow,$I$5)))</f>
        <v/>
      </c>
      <c r="I100" s="47" t="str">
        <f>IF(A100="","",IF($O$7="Yes",$I$6+Calculator!loan_payment,0))</f>
        <v/>
      </c>
      <c r="J100" s="47" t="str">
        <f>IF(A100="","",IF(Calculator!prev_prin_balance&lt;=0,0,IF(Calculator!prev_heloc_prin_balance&lt;Calculator!free_cash_flow,MAX(0,MIN($O$6,D100+Calculator!prev_prin_balance+Calculator!loan_payment)),0)))</f>
        <v/>
      </c>
      <c r="K100" s="47" t="str">
        <f>IF(A100="","",ROUND((B100-Calculator!prev_date)*(Calculator!prev_heloc_rate/$O$8)*MAX(0,Calculator!prev_heloc_prin_balance),2))</f>
        <v/>
      </c>
      <c r="L100" s="47" t="str">
        <f>IF(A100="","",MAX(0,MIN(1*H100,Calculator!prev_heloc_int_balance+K100)))</f>
        <v/>
      </c>
      <c r="M100" s="47" t="str">
        <f>IF(A100="","",(Calculator!prev_heloc_int_balance+K100)-L100)</f>
        <v/>
      </c>
      <c r="N100" s="47" t="str">
        <f t="shared" si="4"/>
        <v/>
      </c>
      <c r="O100" s="47" t="str">
        <f>IF(A100="","",Calculator!prev_heloc_prin_balance-N100)</f>
        <v/>
      </c>
      <c r="P100" s="47" t="str">
        <f t="shared" si="16"/>
        <v/>
      </c>
      <c r="Q100" s="40"/>
      <c r="R100" s="67">
        <f t="shared" si="5"/>
        <v>62</v>
      </c>
      <c r="S100" s="68">
        <f t="shared" si="6"/>
        <v>44986</v>
      </c>
      <c r="T100" s="47">
        <f t="shared" si="7"/>
        <v>1079.190945</v>
      </c>
      <c r="U100" s="47">
        <f t="shared" si="8"/>
        <v>836.2807027</v>
      </c>
      <c r="V100" s="47">
        <f t="shared" si="9"/>
        <v>242.9102425</v>
      </c>
      <c r="W100" s="47">
        <f t="shared" si="10"/>
        <v>167013.2303</v>
      </c>
      <c r="X100" s="40"/>
      <c r="Y100" s="67">
        <f t="shared" si="11"/>
        <v>62</v>
      </c>
      <c r="Z100" s="68">
        <f t="shared" si="12"/>
        <v>44986</v>
      </c>
      <c r="AA100" s="47">
        <f>IF(Y100="","",MIN($D$9+Calculator!free_cash_flow,AD99+AB100))</f>
        <v>1579.190945</v>
      </c>
      <c r="AB100" s="47">
        <f t="shared" si="13"/>
        <v>658.4835011</v>
      </c>
      <c r="AC100" s="47">
        <f t="shared" si="14"/>
        <v>920.7074442</v>
      </c>
      <c r="AD100" s="47">
        <f t="shared" si="15"/>
        <v>130775.9928</v>
      </c>
    </row>
    <row r="101" ht="12.75" customHeight="1">
      <c r="A101" s="67" t="str">
        <f>IF(OR(Calculator!prev_total_owed&lt;=0,Calculator!prev_total_owed=""),"",Calculator!prev_pmt_num+1)</f>
        <v/>
      </c>
      <c r="B101" s="68" t="str">
        <f t="shared" si="1"/>
        <v/>
      </c>
      <c r="C101" s="47" t="str">
        <f>IF(A101="","",MIN(D101+Calculator!prev_prin_balance,Calculator!loan_payment+J101))</f>
        <v/>
      </c>
      <c r="D101" s="47" t="str">
        <f>IF(A101="","",ROUND($D$6/12*MAX(0,(Calculator!prev_prin_balance)),2))</f>
        <v/>
      </c>
      <c r="E101" s="47" t="str">
        <f t="shared" si="2"/>
        <v/>
      </c>
      <c r="F101" s="47" t="str">
        <f>IF(A101="","",ROUND(SUM(Calculator!prev_prin_balance,-E101),2))</f>
        <v/>
      </c>
      <c r="G101" s="69" t="str">
        <f t="shared" si="3"/>
        <v/>
      </c>
      <c r="H101" s="47" t="str">
        <f>IF(A101="","",IF(Calculator!prev_prin_balance=0,MIN(Calculator!prev_heloc_prin_balance+Calculator!prev_heloc_int_balance+K101,MAX(0,Calculator!free_cash_flow+Calculator!loan_payment))+IF($O$7="No",0,Calculator!loan_payment+$I$6),IF($O$7="No",Calculator!free_cash_flow,$I$5)))</f>
        <v/>
      </c>
      <c r="I101" s="47" t="str">
        <f>IF(A101="","",IF($O$7="Yes",$I$6+Calculator!loan_payment,0))</f>
        <v/>
      </c>
      <c r="J101" s="47" t="str">
        <f>IF(A101="","",IF(Calculator!prev_prin_balance&lt;=0,0,IF(Calculator!prev_heloc_prin_balance&lt;Calculator!free_cash_flow,MAX(0,MIN($O$6,D101+Calculator!prev_prin_balance+Calculator!loan_payment)),0)))</f>
        <v/>
      </c>
      <c r="K101" s="47" t="str">
        <f>IF(A101="","",ROUND((B101-Calculator!prev_date)*(Calculator!prev_heloc_rate/$O$8)*MAX(0,Calculator!prev_heloc_prin_balance),2))</f>
        <v/>
      </c>
      <c r="L101" s="47" t="str">
        <f>IF(A101="","",MAX(0,MIN(1*H101,Calculator!prev_heloc_int_balance+K101)))</f>
        <v/>
      </c>
      <c r="M101" s="47" t="str">
        <f>IF(A101="","",(Calculator!prev_heloc_int_balance+K101)-L101)</f>
        <v/>
      </c>
      <c r="N101" s="47" t="str">
        <f t="shared" si="4"/>
        <v/>
      </c>
      <c r="O101" s="47" t="str">
        <f>IF(A101="","",Calculator!prev_heloc_prin_balance-N101)</f>
        <v/>
      </c>
      <c r="P101" s="47" t="str">
        <f t="shared" si="16"/>
        <v/>
      </c>
      <c r="Q101" s="40"/>
      <c r="R101" s="67">
        <f t="shared" si="5"/>
        <v>63</v>
      </c>
      <c r="S101" s="68">
        <f t="shared" si="6"/>
        <v>45017</v>
      </c>
      <c r="T101" s="47">
        <f t="shared" si="7"/>
        <v>1079.190945</v>
      </c>
      <c r="U101" s="47">
        <f t="shared" si="8"/>
        <v>835.0661515</v>
      </c>
      <c r="V101" s="47">
        <f t="shared" si="9"/>
        <v>244.1247938</v>
      </c>
      <c r="W101" s="47">
        <f t="shared" si="10"/>
        <v>166769.1055</v>
      </c>
      <c r="X101" s="40"/>
      <c r="Y101" s="67">
        <f t="shared" si="11"/>
        <v>63</v>
      </c>
      <c r="Z101" s="68">
        <f t="shared" si="12"/>
        <v>45017</v>
      </c>
      <c r="AA101" s="47">
        <f>IF(Y101="","",MIN($D$9+Calculator!free_cash_flow,AD100+AB101))</f>
        <v>1579.190945</v>
      </c>
      <c r="AB101" s="47">
        <f t="shared" si="13"/>
        <v>653.8799639</v>
      </c>
      <c r="AC101" s="47">
        <f t="shared" si="14"/>
        <v>925.3109814</v>
      </c>
      <c r="AD101" s="47">
        <f t="shared" si="15"/>
        <v>129850.6818</v>
      </c>
    </row>
    <row r="102" ht="12.75" customHeight="1">
      <c r="A102" s="67" t="str">
        <f>IF(OR(Calculator!prev_total_owed&lt;=0,Calculator!prev_total_owed=""),"",Calculator!prev_pmt_num+1)</f>
        <v/>
      </c>
      <c r="B102" s="68" t="str">
        <f t="shared" si="1"/>
        <v/>
      </c>
      <c r="C102" s="47" t="str">
        <f>IF(A102="","",MIN(D102+Calculator!prev_prin_balance,Calculator!loan_payment+J102))</f>
        <v/>
      </c>
      <c r="D102" s="47" t="str">
        <f>IF(A102="","",ROUND($D$6/12*MAX(0,(Calculator!prev_prin_balance)),2))</f>
        <v/>
      </c>
      <c r="E102" s="47" t="str">
        <f t="shared" si="2"/>
        <v/>
      </c>
      <c r="F102" s="47" t="str">
        <f>IF(A102="","",ROUND(SUM(Calculator!prev_prin_balance,-E102),2))</f>
        <v/>
      </c>
      <c r="G102" s="69" t="str">
        <f t="shared" si="3"/>
        <v/>
      </c>
      <c r="H102" s="47" t="str">
        <f>IF(A102="","",IF(Calculator!prev_prin_balance=0,MIN(Calculator!prev_heloc_prin_balance+Calculator!prev_heloc_int_balance+K102,MAX(0,Calculator!free_cash_flow+Calculator!loan_payment))+IF($O$7="No",0,Calculator!loan_payment+$I$6),IF($O$7="No",Calculator!free_cash_flow,$I$5)))</f>
        <v/>
      </c>
      <c r="I102" s="47" t="str">
        <f>IF(A102="","",IF($O$7="Yes",$I$6+Calculator!loan_payment,0))</f>
        <v/>
      </c>
      <c r="J102" s="47" t="str">
        <f>IF(A102="","",IF(Calculator!prev_prin_balance&lt;=0,0,IF(Calculator!prev_heloc_prin_balance&lt;Calculator!free_cash_flow,MAX(0,MIN($O$6,D102+Calculator!prev_prin_balance+Calculator!loan_payment)),0)))</f>
        <v/>
      </c>
      <c r="K102" s="47" t="str">
        <f>IF(A102="","",ROUND((B102-Calculator!prev_date)*(Calculator!prev_heloc_rate/$O$8)*MAX(0,Calculator!prev_heloc_prin_balance),2))</f>
        <v/>
      </c>
      <c r="L102" s="47" t="str">
        <f>IF(A102="","",MAX(0,MIN(1*H102,Calculator!prev_heloc_int_balance+K102)))</f>
        <v/>
      </c>
      <c r="M102" s="47" t="str">
        <f>IF(A102="","",(Calculator!prev_heloc_int_balance+K102)-L102)</f>
        <v/>
      </c>
      <c r="N102" s="47" t="str">
        <f t="shared" si="4"/>
        <v/>
      </c>
      <c r="O102" s="47" t="str">
        <f>IF(A102="","",Calculator!prev_heloc_prin_balance-N102)</f>
        <v/>
      </c>
      <c r="P102" s="47" t="str">
        <f t="shared" si="16"/>
        <v/>
      </c>
      <c r="Q102" s="40"/>
      <c r="R102" s="67">
        <f t="shared" si="5"/>
        <v>64</v>
      </c>
      <c r="S102" s="68">
        <f t="shared" si="6"/>
        <v>45047</v>
      </c>
      <c r="T102" s="47">
        <f t="shared" si="7"/>
        <v>1079.190945</v>
      </c>
      <c r="U102" s="47">
        <f t="shared" si="8"/>
        <v>833.8455276</v>
      </c>
      <c r="V102" s="47">
        <f t="shared" si="9"/>
        <v>245.3454177</v>
      </c>
      <c r="W102" s="47">
        <f t="shared" si="10"/>
        <v>166523.7601</v>
      </c>
      <c r="X102" s="40"/>
      <c r="Y102" s="67">
        <f t="shared" si="11"/>
        <v>64</v>
      </c>
      <c r="Z102" s="68">
        <f t="shared" si="12"/>
        <v>45047</v>
      </c>
      <c r="AA102" s="47">
        <f>IF(Y102="","",MIN($D$9+Calculator!free_cash_flow,AD101+AB102))</f>
        <v>1579.190945</v>
      </c>
      <c r="AB102" s="47">
        <f t="shared" si="13"/>
        <v>649.253409</v>
      </c>
      <c r="AC102" s="47">
        <f t="shared" si="14"/>
        <v>929.9375363</v>
      </c>
      <c r="AD102" s="47">
        <f t="shared" si="15"/>
        <v>128920.7443</v>
      </c>
    </row>
    <row r="103" ht="12.75" customHeight="1">
      <c r="A103" s="67" t="str">
        <f>IF(OR(Calculator!prev_total_owed&lt;=0,Calculator!prev_total_owed=""),"",Calculator!prev_pmt_num+1)</f>
        <v/>
      </c>
      <c r="B103" s="68" t="str">
        <f t="shared" si="1"/>
        <v/>
      </c>
      <c r="C103" s="47" t="str">
        <f>IF(A103="","",MIN(D103+Calculator!prev_prin_balance,Calculator!loan_payment+J103))</f>
        <v/>
      </c>
      <c r="D103" s="47" t="str">
        <f>IF(A103="","",ROUND($D$6/12*MAX(0,(Calculator!prev_prin_balance)),2))</f>
        <v/>
      </c>
      <c r="E103" s="47" t="str">
        <f t="shared" si="2"/>
        <v/>
      </c>
      <c r="F103" s="47" t="str">
        <f>IF(A103="","",ROUND(SUM(Calculator!prev_prin_balance,-E103),2))</f>
        <v/>
      </c>
      <c r="G103" s="69" t="str">
        <f t="shared" si="3"/>
        <v/>
      </c>
      <c r="H103" s="47" t="str">
        <f>IF(A103="","",IF(Calculator!prev_prin_balance=0,MIN(Calculator!prev_heloc_prin_balance+Calculator!prev_heloc_int_balance+K103,MAX(0,Calculator!free_cash_flow+Calculator!loan_payment))+IF($O$7="No",0,Calculator!loan_payment+$I$6),IF($O$7="No",Calculator!free_cash_flow,$I$5)))</f>
        <v/>
      </c>
      <c r="I103" s="47" t="str">
        <f>IF(A103="","",IF($O$7="Yes",$I$6+Calculator!loan_payment,0))</f>
        <v/>
      </c>
      <c r="J103" s="47" t="str">
        <f>IF(A103="","",IF(Calculator!prev_prin_balance&lt;=0,0,IF(Calculator!prev_heloc_prin_balance&lt;Calculator!free_cash_flow,MAX(0,MIN($O$6,D103+Calculator!prev_prin_balance+Calculator!loan_payment)),0)))</f>
        <v/>
      </c>
      <c r="K103" s="47" t="str">
        <f>IF(A103="","",ROUND((B103-Calculator!prev_date)*(Calculator!prev_heloc_rate/$O$8)*MAX(0,Calculator!prev_heloc_prin_balance),2))</f>
        <v/>
      </c>
      <c r="L103" s="47" t="str">
        <f>IF(A103="","",MAX(0,MIN(1*H103,Calculator!prev_heloc_int_balance+K103)))</f>
        <v/>
      </c>
      <c r="M103" s="47" t="str">
        <f>IF(A103="","",(Calculator!prev_heloc_int_balance+K103)-L103)</f>
        <v/>
      </c>
      <c r="N103" s="47" t="str">
        <f t="shared" si="4"/>
        <v/>
      </c>
      <c r="O103" s="47" t="str">
        <f>IF(A103="","",Calculator!prev_heloc_prin_balance-N103)</f>
        <v/>
      </c>
      <c r="P103" s="47" t="str">
        <f t="shared" si="16"/>
        <v/>
      </c>
      <c r="Q103" s="40"/>
      <c r="R103" s="67">
        <f t="shared" si="5"/>
        <v>65</v>
      </c>
      <c r="S103" s="68">
        <f t="shared" si="6"/>
        <v>45078</v>
      </c>
      <c r="T103" s="47">
        <f t="shared" si="7"/>
        <v>1079.190945</v>
      </c>
      <c r="U103" s="47">
        <f t="shared" si="8"/>
        <v>832.6188005</v>
      </c>
      <c r="V103" s="47">
        <f t="shared" si="9"/>
        <v>246.5721448</v>
      </c>
      <c r="W103" s="47">
        <f t="shared" si="10"/>
        <v>166277.1879</v>
      </c>
      <c r="X103" s="40"/>
      <c r="Y103" s="67">
        <f t="shared" si="11"/>
        <v>65</v>
      </c>
      <c r="Z103" s="68">
        <f t="shared" si="12"/>
        <v>45078</v>
      </c>
      <c r="AA103" s="47">
        <f>IF(Y103="","",MIN($D$9+Calculator!free_cash_flow,AD102+AB103))</f>
        <v>1579.190945</v>
      </c>
      <c r="AB103" s="47">
        <f t="shared" si="13"/>
        <v>644.6037213</v>
      </c>
      <c r="AC103" s="47">
        <f t="shared" si="14"/>
        <v>934.587224</v>
      </c>
      <c r="AD103" s="47">
        <f t="shared" si="15"/>
        <v>127986.157</v>
      </c>
    </row>
    <row r="104" ht="12.75" customHeight="1">
      <c r="A104" s="67" t="str">
        <f>IF(OR(Calculator!prev_total_owed&lt;=0,Calculator!prev_total_owed=""),"",Calculator!prev_pmt_num+1)</f>
        <v/>
      </c>
      <c r="B104" s="68" t="str">
        <f t="shared" si="1"/>
        <v/>
      </c>
      <c r="C104" s="47" t="str">
        <f>IF(A104="","",MIN(D104+Calculator!prev_prin_balance,Calculator!loan_payment+J104))</f>
        <v/>
      </c>
      <c r="D104" s="47" t="str">
        <f>IF(A104="","",ROUND($D$6/12*MAX(0,(Calculator!prev_prin_balance)),2))</f>
        <v/>
      </c>
      <c r="E104" s="47" t="str">
        <f t="shared" si="2"/>
        <v/>
      </c>
      <c r="F104" s="47" t="str">
        <f>IF(A104="","",ROUND(SUM(Calculator!prev_prin_balance,-E104),2))</f>
        <v/>
      </c>
      <c r="G104" s="69" t="str">
        <f t="shared" si="3"/>
        <v/>
      </c>
      <c r="H104" s="47" t="str">
        <f>IF(A104="","",IF(Calculator!prev_prin_balance=0,MIN(Calculator!prev_heloc_prin_balance+Calculator!prev_heloc_int_balance+K104,MAX(0,Calculator!free_cash_flow+Calculator!loan_payment))+IF($O$7="No",0,Calculator!loan_payment+$I$6),IF($O$7="No",Calculator!free_cash_flow,$I$5)))</f>
        <v/>
      </c>
      <c r="I104" s="47" t="str">
        <f>IF(A104="","",IF($O$7="Yes",$I$6+Calculator!loan_payment,0))</f>
        <v/>
      </c>
      <c r="J104" s="47" t="str">
        <f>IF(A104="","",IF(Calculator!prev_prin_balance&lt;=0,0,IF(Calculator!prev_heloc_prin_balance&lt;Calculator!free_cash_flow,MAX(0,MIN($O$6,D104+Calculator!prev_prin_balance+Calculator!loan_payment)),0)))</f>
        <v/>
      </c>
      <c r="K104" s="47" t="str">
        <f>IF(A104="","",ROUND((B104-Calculator!prev_date)*(Calculator!prev_heloc_rate/$O$8)*MAX(0,Calculator!prev_heloc_prin_balance),2))</f>
        <v/>
      </c>
      <c r="L104" s="47" t="str">
        <f>IF(A104="","",MAX(0,MIN(1*H104,Calculator!prev_heloc_int_balance+K104)))</f>
        <v/>
      </c>
      <c r="M104" s="47" t="str">
        <f>IF(A104="","",(Calculator!prev_heloc_int_balance+K104)-L104)</f>
        <v/>
      </c>
      <c r="N104" s="47" t="str">
        <f t="shared" si="4"/>
        <v/>
      </c>
      <c r="O104" s="47" t="str">
        <f>IF(A104="","",Calculator!prev_heloc_prin_balance-N104)</f>
        <v/>
      </c>
      <c r="P104" s="47" t="str">
        <f t="shared" si="16"/>
        <v/>
      </c>
      <c r="Q104" s="40"/>
      <c r="R104" s="67">
        <f t="shared" si="5"/>
        <v>66</v>
      </c>
      <c r="S104" s="68">
        <f t="shared" si="6"/>
        <v>45108</v>
      </c>
      <c r="T104" s="47">
        <f t="shared" si="7"/>
        <v>1079.190945</v>
      </c>
      <c r="U104" s="47">
        <f t="shared" si="8"/>
        <v>831.3859397</v>
      </c>
      <c r="V104" s="47">
        <f t="shared" si="9"/>
        <v>247.8050055</v>
      </c>
      <c r="W104" s="47">
        <f t="shared" si="10"/>
        <v>166029.3829</v>
      </c>
      <c r="X104" s="40"/>
      <c r="Y104" s="67">
        <f t="shared" si="11"/>
        <v>66</v>
      </c>
      <c r="Z104" s="68">
        <f t="shared" si="12"/>
        <v>45108</v>
      </c>
      <c r="AA104" s="47">
        <f>IF(Y104="","",MIN($D$9+Calculator!free_cash_flow,AD103+AB104))</f>
        <v>1579.190945</v>
      </c>
      <c r="AB104" s="47">
        <f t="shared" si="13"/>
        <v>639.9307852</v>
      </c>
      <c r="AC104" s="47">
        <f t="shared" si="14"/>
        <v>939.2601601</v>
      </c>
      <c r="AD104" s="47">
        <f t="shared" si="15"/>
        <v>127046.8969</v>
      </c>
    </row>
    <row r="105" ht="12.75" customHeight="1">
      <c r="A105" s="67" t="str">
        <f>IF(OR(Calculator!prev_total_owed&lt;=0,Calculator!prev_total_owed=""),"",Calculator!prev_pmt_num+1)</f>
        <v/>
      </c>
      <c r="B105" s="68" t="str">
        <f t="shared" si="1"/>
        <v/>
      </c>
      <c r="C105" s="47" t="str">
        <f>IF(A105="","",MIN(D105+Calculator!prev_prin_balance,Calculator!loan_payment+J105))</f>
        <v/>
      </c>
      <c r="D105" s="47" t="str">
        <f>IF(A105="","",ROUND($D$6/12*MAX(0,(Calculator!prev_prin_balance)),2))</f>
        <v/>
      </c>
      <c r="E105" s="47" t="str">
        <f t="shared" si="2"/>
        <v/>
      </c>
      <c r="F105" s="47" t="str">
        <f>IF(A105="","",ROUND(SUM(Calculator!prev_prin_balance,-E105),2))</f>
        <v/>
      </c>
      <c r="G105" s="69" t="str">
        <f t="shared" si="3"/>
        <v/>
      </c>
      <c r="H105" s="47" t="str">
        <f>IF(A105="","",IF(Calculator!prev_prin_balance=0,MIN(Calculator!prev_heloc_prin_balance+Calculator!prev_heloc_int_balance+K105,MAX(0,Calculator!free_cash_flow+Calculator!loan_payment))+IF($O$7="No",0,Calculator!loan_payment+$I$6),IF($O$7="No",Calculator!free_cash_flow,$I$5)))</f>
        <v/>
      </c>
      <c r="I105" s="47" t="str">
        <f>IF(A105="","",IF($O$7="Yes",$I$6+Calculator!loan_payment,0))</f>
        <v/>
      </c>
      <c r="J105" s="47" t="str">
        <f>IF(A105="","",IF(Calculator!prev_prin_balance&lt;=0,0,IF(Calculator!prev_heloc_prin_balance&lt;Calculator!free_cash_flow,MAX(0,MIN($O$6,D105+Calculator!prev_prin_balance+Calculator!loan_payment)),0)))</f>
        <v/>
      </c>
      <c r="K105" s="47" t="str">
        <f>IF(A105="","",ROUND((B105-Calculator!prev_date)*(Calculator!prev_heloc_rate/$O$8)*MAX(0,Calculator!prev_heloc_prin_balance),2))</f>
        <v/>
      </c>
      <c r="L105" s="47" t="str">
        <f>IF(A105="","",MAX(0,MIN(1*H105,Calculator!prev_heloc_int_balance+K105)))</f>
        <v/>
      </c>
      <c r="M105" s="47" t="str">
        <f>IF(A105="","",(Calculator!prev_heloc_int_balance+K105)-L105)</f>
        <v/>
      </c>
      <c r="N105" s="47" t="str">
        <f t="shared" si="4"/>
        <v/>
      </c>
      <c r="O105" s="47" t="str">
        <f>IF(A105="","",Calculator!prev_heloc_prin_balance-N105)</f>
        <v/>
      </c>
      <c r="P105" s="47" t="str">
        <f t="shared" si="16"/>
        <v/>
      </c>
      <c r="Q105" s="40"/>
      <c r="R105" s="67">
        <f t="shared" si="5"/>
        <v>67</v>
      </c>
      <c r="S105" s="68">
        <f t="shared" si="6"/>
        <v>45139</v>
      </c>
      <c r="T105" s="47">
        <f t="shared" si="7"/>
        <v>1079.190945</v>
      </c>
      <c r="U105" s="47">
        <f t="shared" si="8"/>
        <v>830.1469147</v>
      </c>
      <c r="V105" s="47">
        <f t="shared" si="9"/>
        <v>249.0440306</v>
      </c>
      <c r="W105" s="47">
        <f t="shared" si="10"/>
        <v>165780.3389</v>
      </c>
      <c r="X105" s="40"/>
      <c r="Y105" s="67">
        <f t="shared" si="11"/>
        <v>67</v>
      </c>
      <c r="Z105" s="68">
        <f t="shared" si="12"/>
        <v>45139</v>
      </c>
      <c r="AA105" s="47">
        <f>IF(Y105="","",MIN($D$9+Calculator!free_cash_flow,AD104+AB105))</f>
        <v>1579.190945</v>
      </c>
      <c r="AB105" s="47">
        <f t="shared" si="13"/>
        <v>635.2344843</v>
      </c>
      <c r="AC105" s="47">
        <f t="shared" si="14"/>
        <v>943.9564609</v>
      </c>
      <c r="AD105" s="47">
        <f t="shared" si="15"/>
        <v>126102.9404</v>
      </c>
    </row>
    <row r="106" ht="12.75" customHeight="1">
      <c r="A106" s="67" t="str">
        <f>IF(OR(Calculator!prev_total_owed&lt;=0,Calculator!prev_total_owed=""),"",Calculator!prev_pmt_num+1)</f>
        <v/>
      </c>
      <c r="B106" s="68" t="str">
        <f t="shared" si="1"/>
        <v/>
      </c>
      <c r="C106" s="47" t="str">
        <f>IF(A106="","",MIN(D106+Calculator!prev_prin_balance,Calculator!loan_payment+J106))</f>
        <v/>
      </c>
      <c r="D106" s="47" t="str">
        <f>IF(A106="","",ROUND($D$6/12*MAX(0,(Calculator!prev_prin_balance)),2))</f>
        <v/>
      </c>
      <c r="E106" s="47" t="str">
        <f t="shared" si="2"/>
        <v/>
      </c>
      <c r="F106" s="47" t="str">
        <f>IF(A106="","",ROUND(SUM(Calculator!prev_prin_balance,-E106),2))</f>
        <v/>
      </c>
      <c r="G106" s="69" t="str">
        <f t="shared" si="3"/>
        <v/>
      </c>
      <c r="H106" s="47" t="str">
        <f>IF(A106="","",IF(Calculator!prev_prin_balance=0,MIN(Calculator!prev_heloc_prin_balance+Calculator!prev_heloc_int_balance+K106,MAX(0,Calculator!free_cash_flow+Calculator!loan_payment))+IF($O$7="No",0,Calculator!loan_payment+$I$6),IF($O$7="No",Calculator!free_cash_flow,$I$5)))</f>
        <v/>
      </c>
      <c r="I106" s="47" t="str">
        <f>IF(A106="","",IF($O$7="Yes",$I$6+Calculator!loan_payment,0))</f>
        <v/>
      </c>
      <c r="J106" s="47" t="str">
        <f>IF(A106="","",IF(Calculator!prev_prin_balance&lt;=0,0,IF(Calculator!prev_heloc_prin_balance&lt;Calculator!free_cash_flow,MAX(0,MIN($O$6,D106+Calculator!prev_prin_balance+Calculator!loan_payment)),0)))</f>
        <v/>
      </c>
      <c r="K106" s="47" t="str">
        <f>IF(A106="","",ROUND((B106-Calculator!prev_date)*(Calculator!prev_heloc_rate/$O$8)*MAX(0,Calculator!prev_heloc_prin_balance),2))</f>
        <v/>
      </c>
      <c r="L106" s="47" t="str">
        <f>IF(A106="","",MAX(0,MIN(1*H106,Calculator!prev_heloc_int_balance+K106)))</f>
        <v/>
      </c>
      <c r="M106" s="47" t="str">
        <f>IF(A106="","",(Calculator!prev_heloc_int_balance+K106)-L106)</f>
        <v/>
      </c>
      <c r="N106" s="47" t="str">
        <f t="shared" si="4"/>
        <v/>
      </c>
      <c r="O106" s="47" t="str">
        <f>IF(A106="","",Calculator!prev_heloc_prin_balance-N106)</f>
        <v/>
      </c>
      <c r="P106" s="47" t="str">
        <f t="shared" si="16"/>
        <v/>
      </c>
      <c r="Q106" s="40"/>
      <c r="R106" s="67">
        <f t="shared" si="5"/>
        <v>68</v>
      </c>
      <c r="S106" s="68">
        <f t="shared" si="6"/>
        <v>45170</v>
      </c>
      <c r="T106" s="47">
        <f t="shared" si="7"/>
        <v>1079.190945</v>
      </c>
      <c r="U106" s="47">
        <f t="shared" si="8"/>
        <v>828.9016946</v>
      </c>
      <c r="V106" s="47">
        <f t="shared" si="9"/>
        <v>250.2892507</v>
      </c>
      <c r="W106" s="47">
        <f t="shared" si="10"/>
        <v>165530.0497</v>
      </c>
      <c r="X106" s="40"/>
      <c r="Y106" s="67">
        <f t="shared" si="11"/>
        <v>68</v>
      </c>
      <c r="Z106" s="68">
        <f t="shared" si="12"/>
        <v>45170</v>
      </c>
      <c r="AA106" s="47">
        <f>IF(Y106="","",MIN($D$9+Calculator!free_cash_flow,AD105+AB106))</f>
        <v>1579.190945</v>
      </c>
      <c r="AB106" s="47">
        <f t="shared" si="13"/>
        <v>630.514702</v>
      </c>
      <c r="AC106" s="47">
        <f t="shared" si="14"/>
        <v>948.6762432</v>
      </c>
      <c r="AD106" s="47">
        <f t="shared" si="15"/>
        <v>125154.2642</v>
      </c>
    </row>
    <row r="107" ht="12.75" customHeight="1">
      <c r="A107" s="67" t="str">
        <f>IF(OR(Calculator!prev_total_owed&lt;=0,Calculator!prev_total_owed=""),"",Calculator!prev_pmt_num+1)</f>
        <v/>
      </c>
      <c r="B107" s="68" t="str">
        <f t="shared" si="1"/>
        <v/>
      </c>
      <c r="C107" s="47" t="str">
        <f>IF(A107="","",MIN(D107+Calculator!prev_prin_balance,Calculator!loan_payment+J107))</f>
        <v/>
      </c>
      <c r="D107" s="47" t="str">
        <f>IF(A107="","",ROUND($D$6/12*MAX(0,(Calculator!prev_prin_balance)),2))</f>
        <v/>
      </c>
      <c r="E107" s="47" t="str">
        <f t="shared" si="2"/>
        <v/>
      </c>
      <c r="F107" s="47" t="str">
        <f>IF(A107="","",ROUND(SUM(Calculator!prev_prin_balance,-E107),2))</f>
        <v/>
      </c>
      <c r="G107" s="69" t="str">
        <f t="shared" si="3"/>
        <v/>
      </c>
      <c r="H107" s="47" t="str">
        <f>IF(A107="","",IF(Calculator!prev_prin_balance=0,MIN(Calculator!prev_heloc_prin_balance+Calculator!prev_heloc_int_balance+K107,MAX(0,Calculator!free_cash_flow+Calculator!loan_payment))+IF($O$7="No",0,Calculator!loan_payment+$I$6),IF($O$7="No",Calculator!free_cash_flow,$I$5)))</f>
        <v/>
      </c>
      <c r="I107" s="47" t="str">
        <f>IF(A107="","",IF($O$7="Yes",$I$6+Calculator!loan_payment,0))</f>
        <v/>
      </c>
      <c r="J107" s="47" t="str">
        <f>IF(A107="","",IF(Calculator!prev_prin_balance&lt;=0,0,IF(Calculator!prev_heloc_prin_balance&lt;Calculator!free_cash_flow,MAX(0,MIN($O$6,D107+Calculator!prev_prin_balance+Calculator!loan_payment)),0)))</f>
        <v/>
      </c>
      <c r="K107" s="47" t="str">
        <f>IF(A107="","",ROUND((B107-Calculator!prev_date)*(Calculator!prev_heloc_rate/$O$8)*MAX(0,Calculator!prev_heloc_prin_balance),2))</f>
        <v/>
      </c>
      <c r="L107" s="47" t="str">
        <f>IF(A107="","",MAX(0,MIN(1*H107,Calculator!prev_heloc_int_balance+K107)))</f>
        <v/>
      </c>
      <c r="M107" s="47" t="str">
        <f>IF(A107="","",(Calculator!prev_heloc_int_balance+K107)-L107)</f>
        <v/>
      </c>
      <c r="N107" s="47" t="str">
        <f t="shared" si="4"/>
        <v/>
      </c>
      <c r="O107" s="47" t="str">
        <f>IF(A107="","",Calculator!prev_heloc_prin_balance-N107)</f>
        <v/>
      </c>
      <c r="P107" s="47" t="str">
        <f t="shared" si="16"/>
        <v/>
      </c>
      <c r="Q107" s="40"/>
      <c r="R107" s="67">
        <f t="shared" si="5"/>
        <v>69</v>
      </c>
      <c r="S107" s="68">
        <f t="shared" si="6"/>
        <v>45200</v>
      </c>
      <c r="T107" s="47">
        <f t="shared" si="7"/>
        <v>1079.190945</v>
      </c>
      <c r="U107" s="47">
        <f t="shared" si="8"/>
        <v>827.6502483</v>
      </c>
      <c r="V107" s="47">
        <f t="shared" si="9"/>
        <v>251.540697</v>
      </c>
      <c r="W107" s="47">
        <f t="shared" si="10"/>
        <v>165278.509</v>
      </c>
      <c r="X107" s="40"/>
      <c r="Y107" s="67">
        <f t="shared" si="11"/>
        <v>69</v>
      </c>
      <c r="Z107" s="68">
        <f t="shared" si="12"/>
        <v>45200</v>
      </c>
      <c r="AA107" s="47">
        <f>IF(Y107="","",MIN($D$9+Calculator!free_cash_flow,AD106+AB107))</f>
        <v>1579.190945</v>
      </c>
      <c r="AB107" s="47">
        <f t="shared" si="13"/>
        <v>625.7713208</v>
      </c>
      <c r="AC107" s="47">
        <f t="shared" si="14"/>
        <v>953.4196244</v>
      </c>
      <c r="AD107" s="47">
        <f t="shared" si="15"/>
        <v>124200.8445</v>
      </c>
    </row>
    <row r="108" ht="12.75" customHeight="1">
      <c r="A108" s="67" t="str">
        <f>IF(OR(Calculator!prev_total_owed&lt;=0,Calculator!prev_total_owed=""),"",Calculator!prev_pmt_num+1)</f>
        <v/>
      </c>
      <c r="B108" s="68" t="str">
        <f t="shared" si="1"/>
        <v/>
      </c>
      <c r="C108" s="47" t="str">
        <f>IF(A108="","",MIN(D108+Calculator!prev_prin_balance,Calculator!loan_payment+J108))</f>
        <v/>
      </c>
      <c r="D108" s="47" t="str">
        <f>IF(A108="","",ROUND($D$6/12*MAX(0,(Calculator!prev_prin_balance)),2))</f>
        <v/>
      </c>
      <c r="E108" s="47" t="str">
        <f t="shared" si="2"/>
        <v/>
      </c>
      <c r="F108" s="47" t="str">
        <f>IF(A108="","",ROUND(SUM(Calculator!prev_prin_balance,-E108),2))</f>
        <v/>
      </c>
      <c r="G108" s="69" t="str">
        <f t="shared" si="3"/>
        <v/>
      </c>
      <c r="H108" s="47" t="str">
        <f>IF(A108="","",IF(Calculator!prev_prin_balance=0,MIN(Calculator!prev_heloc_prin_balance+Calculator!prev_heloc_int_balance+K108,MAX(0,Calculator!free_cash_flow+Calculator!loan_payment))+IF($O$7="No",0,Calculator!loan_payment+$I$6),IF($O$7="No",Calculator!free_cash_flow,$I$5)))</f>
        <v/>
      </c>
      <c r="I108" s="47" t="str">
        <f>IF(A108="","",IF($O$7="Yes",$I$6+Calculator!loan_payment,0))</f>
        <v/>
      </c>
      <c r="J108" s="47" t="str">
        <f>IF(A108="","",IF(Calculator!prev_prin_balance&lt;=0,0,IF(Calculator!prev_heloc_prin_balance&lt;Calculator!free_cash_flow,MAX(0,MIN($O$6,D108+Calculator!prev_prin_balance+Calculator!loan_payment)),0)))</f>
        <v/>
      </c>
      <c r="K108" s="47" t="str">
        <f>IF(A108="","",ROUND((B108-Calculator!prev_date)*(Calculator!prev_heloc_rate/$O$8)*MAX(0,Calculator!prev_heloc_prin_balance),2))</f>
        <v/>
      </c>
      <c r="L108" s="47" t="str">
        <f>IF(A108="","",MAX(0,MIN(1*H108,Calculator!prev_heloc_int_balance+K108)))</f>
        <v/>
      </c>
      <c r="M108" s="47" t="str">
        <f>IF(A108="","",(Calculator!prev_heloc_int_balance+K108)-L108)</f>
        <v/>
      </c>
      <c r="N108" s="47" t="str">
        <f t="shared" si="4"/>
        <v/>
      </c>
      <c r="O108" s="47" t="str">
        <f>IF(A108="","",Calculator!prev_heloc_prin_balance-N108)</f>
        <v/>
      </c>
      <c r="P108" s="47" t="str">
        <f t="shared" si="16"/>
        <v/>
      </c>
      <c r="Q108" s="40"/>
      <c r="R108" s="67">
        <f t="shared" si="5"/>
        <v>70</v>
      </c>
      <c r="S108" s="68">
        <f t="shared" si="6"/>
        <v>45231</v>
      </c>
      <c r="T108" s="47">
        <f t="shared" si="7"/>
        <v>1079.190945</v>
      </c>
      <c r="U108" s="47">
        <f t="shared" si="8"/>
        <v>826.3925448</v>
      </c>
      <c r="V108" s="47">
        <f t="shared" si="9"/>
        <v>252.7984005</v>
      </c>
      <c r="W108" s="47">
        <f t="shared" si="10"/>
        <v>165025.7106</v>
      </c>
      <c r="X108" s="40"/>
      <c r="Y108" s="67">
        <f t="shared" si="11"/>
        <v>70</v>
      </c>
      <c r="Z108" s="68">
        <f t="shared" si="12"/>
        <v>45231</v>
      </c>
      <c r="AA108" s="47">
        <f>IF(Y108="","",MIN($D$9+Calculator!free_cash_flow,AD107+AB108))</f>
        <v>1579.190945</v>
      </c>
      <c r="AB108" s="47">
        <f t="shared" si="13"/>
        <v>621.0042227</v>
      </c>
      <c r="AC108" s="47">
        <f t="shared" si="14"/>
        <v>958.1867226</v>
      </c>
      <c r="AD108" s="47">
        <f t="shared" si="15"/>
        <v>123242.6578</v>
      </c>
    </row>
    <row r="109" ht="12.75" customHeight="1">
      <c r="A109" s="67" t="str">
        <f>IF(OR(Calculator!prev_total_owed&lt;=0,Calculator!prev_total_owed=""),"",Calculator!prev_pmt_num+1)</f>
        <v/>
      </c>
      <c r="B109" s="68" t="str">
        <f t="shared" si="1"/>
        <v/>
      </c>
      <c r="C109" s="47" t="str">
        <f>IF(A109="","",MIN(D109+Calculator!prev_prin_balance,Calculator!loan_payment+J109))</f>
        <v/>
      </c>
      <c r="D109" s="47" t="str">
        <f>IF(A109="","",ROUND($D$6/12*MAX(0,(Calculator!prev_prin_balance)),2))</f>
        <v/>
      </c>
      <c r="E109" s="47" t="str">
        <f t="shared" si="2"/>
        <v/>
      </c>
      <c r="F109" s="47" t="str">
        <f>IF(A109="","",ROUND(SUM(Calculator!prev_prin_balance,-E109),2))</f>
        <v/>
      </c>
      <c r="G109" s="69" t="str">
        <f t="shared" si="3"/>
        <v/>
      </c>
      <c r="H109" s="47" t="str">
        <f>IF(A109="","",IF(Calculator!prev_prin_balance=0,MIN(Calculator!prev_heloc_prin_balance+Calculator!prev_heloc_int_balance+K109,MAX(0,Calculator!free_cash_flow+Calculator!loan_payment))+IF($O$7="No",0,Calculator!loan_payment+$I$6),IF($O$7="No",Calculator!free_cash_flow,$I$5)))</f>
        <v/>
      </c>
      <c r="I109" s="47" t="str">
        <f>IF(A109="","",IF($O$7="Yes",$I$6+Calculator!loan_payment,0))</f>
        <v/>
      </c>
      <c r="J109" s="47" t="str">
        <f>IF(A109="","",IF(Calculator!prev_prin_balance&lt;=0,0,IF(Calculator!prev_heloc_prin_balance&lt;Calculator!free_cash_flow,MAX(0,MIN($O$6,D109+Calculator!prev_prin_balance+Calculator!loan_payment)),0)))</f>
        <v/>
      </c>
      <c r="K109" s="47" t="str">
        <f>IF(A109="","",ROUND((B109-Calculator!prev_date)*(Calculator!prev_heloc_rate/$O$8)*MAX(0,Calculator!prev_heloc_prin_balance),2))</f>
        <v/>
      </c>
      <c r="L109" s="47" t="str">
        <f>IF(A109="","",MAX(0,MIN(1*H109,Calculator!prev_heloc_int_balance+K109)))</f>
        <v/>
      </c>
      <c r="M109" s="47" t="str">
        <f>IF(A109="","",(Calculator!prev_heloc_int_balance+K109)-L109)</f>
        <v/>
      </c>
      <c r="N109" s="47" t="str">
        <f t="shared" si="4"/>
        <v/>
      </c>
      <c r="O109" s="47" t="str">
        <f>IF(A109="","",Calculator!prev_heloc_prin_balance-N109)</f>
        <v/>
      </c>
      <c r="P109" s="47" t="str">
        <f t="shared" si="16"/>
        <v/>
      </c>
      <c r="Q109" s="40"/>
      <c r="R109" s="67">
        <f t="shared" si="5"/>
        <v>71</v>
      </c>
      <c r="S109" s="68">
        <f t="shared" si="6"/>
        <v>45261</v>
      </c>
      <c r="T109" s="47">
        <f t="shared" si="7"/>
        <v>1079.190945</v>
      </c>
      <c r="U109" s="47">
        <f t="shared" si="8"/>
        <v>825.1285528</v>
      </c>
      <c r="V109" s="47">
        <f t="shared" si="9"/>
        <v>254.0623925</v>
      </c>
      <c r="W109" s="47">
        <f t="shared" si="10"/>
        <v>164771.6482</v>
      </c>
      <c r="X109" s="40"/>
      <c r="Y109" s="67">
        <f t="shared" si="11"/>
        <v>71</v>
      </c>
      <c r="Z109" s="68">
        <f t="shared" si="12"/>
        <v>45261</v>
      </c>
      <c r="AA109" s="47">
        <f>IF(Y109="","",MIN($D$9+Calculator!free_cash_flow,AD108+AB109))</f>
        <v>1579.190945</v>
      </c>
      <c r="AB109" s="47">
        <f t="shared" si="13"/>
        <v>616.2132891</v>
      </c>
      <c r="AC109" s="47">
        <f t="shared" si="14"/>
        <v>962.9776562</v>
      </c>
      <c r="AD109" s="47">
        <f t="shared" si="15"/>
        <v>122279.6802</v>
      </c>
    </row>
    <row r="110" ht="12.75" customHeight="1">
      <c r="A110" s="67" t="str">
        <f>IF(OR(Calculator!prev_total_owed&lt;=0,Calculator!prev_total_owed=""),"",Calculator!prev_pmt_num+1)</f>
        <v/>
      </c>
      <c r="B110" s="68" t="str">
        <f t="shared" si="1"/>
        <v/>
      </c>
      <c r="C110" s="47" t="str">
        <f>IF(A110="","",MIN(D110+Calculator!prev_prin_balance,Calculator!loan_payment+J110))</f>
        <v/>
      </c>
      <c r="D110" s="47" t="str">
        <f>IF(A110="","",ROUND($D$6/12*MAX(0,(Calculator!prev_prin_balance)),2))</f>
        <v/>
      </c>
      <c r="E110" s="47" t="str">
        <f t="shared" si="2"/>
        <v/>
      </c>
      <c r="F110" s="47" t="str">
        <f>IF(A110="","",ROUND(SUM(Calculator!prev_prin_balance,-E110),2))</f>
        <v/>
      </c>
      <c r="G110" s="69" t="str">
        <f t="shared" si="3"/>
        <v/>
      </c>
      <c r="H110" s="47" t="str">
        <f>IF(A110="","",IF(Calculator!prev_prin_balance=0,MIN(Calculator!prev_heloc_prin_balance+Calculator!prev_heloc_int_balance+K110,MAX(0,Calculator!free_cash_flow+Calculator!loan_payment))+IF($O$7="No",0,Calculator!loan_payment+$I$6),IF($O$7="No",Calculator!free_cash_flow,$I$5)))</f>
        <v/>
      </c>
      <c r="I110" s="47" t="str">
        <f>IF(A110="","",IF($O$7="Yes",$I$6+Calculator!loan_payment,0))</f>
        <v/>
      </c>
      <c r="J110" s="47" t="str">
        <f>IF(A110="","",IF(Calculator!prev_prin_balance&lt;=0,0,IF(Calculator!prev_heloc_prin_balance&lt;Calculator!free_cash_flow,MAX(0,MIN($O$6,D110+Calculator!prev_prin_balance+Calculator!loan_payment)),0)))</f>
        <v/>
      </c>
      <c r="K110" s="47" t="str">
        <f>IF(A110="","",ROUND((B110-Calculator!prev_date)*(Calculator!prev_heloc_rate/$O$8)*MAX(0,Calculator!prev_heloc_prin_balance),2))</f>
        <v/>
      </c>
      <c r="L110" s="47" t="str">
        <f>IF(A110="","",MAX(0,MIN(1*H110,Calculator!prev_heloc_int_balance+K110)))</f>
        <v/>
      </c>
      <c r="M110" s="47" t="str">
        <f>IF(A110="","",(Calculator!prev_heloc_int_balance+K110)-L110)</f>
        <v/>
      </c>
      <c r="N110" s="47" t="str">
        <f t="shared" si="4"/>
        <v/>
      </c>
      <c r="O110" s="47" t="str">
        <f>IF(A110="","",Calculator!prev_heloc_prin_balance-N110)</f>
        <v/>
      </c>
      <c r="P110" s="47" t="str">
        <f t="shared" si="16"/>
        <v/>
      </c>
      <c r="Q110" s="40"/>
      <c r="R110" s="67">
        <f t="shared" si="5"/>
        <v>72</v>
      </c>
      <c r="S110" s="68">
        <f t="shared" si="6"/>
        <v>45292</v>
      </c>
      <c r="T110" s="47">
        <f t="shared" si="7"/>
        <v>1079.190945</v>
      </c>
      <c r="U110" s="47">
        <f t="shared" si="8"/>
        <v>823.8582409</v>
      </c>
      <c r="V110" s="47">
        <f t="shared" si="9"/>
        <v>255.3327044</v>
      </c>
      <c r="W110" s="47">
        <f t="shared" si="10"/>
        <v>164516.3155</v>
      </c>
      <c r="X110" s="40"/>
      <c r="Y110" s="67">
        <f t="shared" si="11"/>
        <v>72</v>
      </c>
      <c r="Z110" s="68">
        <f t="shared" si="12"/>
        <v>45292</v>
      </c>
      <c r="AA110" s="47">
        <f>IF(Y110="","",MIN($D$9+Calculator!free_cash_flow,AD109+AB110))</f>
        <v>1579.190945</v>
      </c>
      <c r="AB110" s="47">
        <f t="shared" si="13"/>
        <v>611.3984008</v>
      </c>
      <c r="AC110" s="47">
        <f t="shared" si="14"/>
        <v>967.7925445</v>
      </c>
      <c r="AD110" s="47">
        <f t="shared" si="15"/>
        <v>121311.8876</v>
      </c>
    </row>
    <row r="111" ht="12.75" customHeight="1">
      <c r="A111" s="67" t="str">
        <f>IF(OR(Calculator!prev_total_owed&lt;=0,Calculator!prev_total_owed=""),"",Calculator!prev_pmt_num+1)</f>
        <v/>
      </c>
      <c r="B111" s="68" t="str">
        <f t="shared" si="1"/>
        <v/>
      </c>
      <c r="C111" s="47" t="str">
        <f>IF(A111="","",MIN(D111+Calculator!prev_prin_balance,Calculator!loan_payment+J111))</f>
        <v/>
      </c>
      <c r="D111" s="47" t="str">
        <f>IF(A111="","",ROUND($D$6/12*MAX(0,(Calculator!prev_prin_balance)),2))</f>
        <v/>
      </c>
      <c r="E111" s="47" t="str">
        <f t="shared" si="2"/>
        <v/>
      </c>
      <c r="F111" s="47" t="str">
        <f>IF(A111="","",ROUND(SUM(Calculator!prev_prin_balance,-E111),2))</f>
        <v/>
      </c>
      <c r="G111" s="69" t="str">
        <f t="shared" si="3"/>
        <v/>
      </c>
      <c r="H111" s="47" t="str">
        <f>IF(A111="","",IF(Calculator!prev_prin_balance=0,MIN(Calculator!prev_heloc_prin_balance+Calculator!prev_heloc_int_balance+K111,MAX(0,Calculator!free_cash_flow+Calculator!loan_payment))+IF($O$7="No",0,Calculator!loan_payment+$I$6),IF($O$7="No",Calculator!free_cash_flow,$I$5)))</f>
        <v/>
      </c>
      <c r="I111" s="47" t="str">
        <f>IF(A111="","",IF($O$7="Yes",$I$6+Calculator!loan_payment,0))</f>
        <v/>
      </c>
      <c r="J111" s="47" t="str">
        <f>IF(A111="","",IF(Calculator!prev_prin_balance&lt;=0,0,IF(Calculator!prev_heloc_prin_balance&lt;Calculator!free_cash_flow,MAX(0,MIN($O$6,D111+Calculator!prev_prin_balance+Calculator!loan_payment)),0)))</f>
        <v/>
      </c>
      <c r="K111" s="47" t="str">
        <f>IF(A111="","",ROUND((B111-Calculator!prev_date)*(Calculator!prev_heloc_rate/$O$8)*MAX(0,Calculator!prev_heloc_prin_balance),2))</f>
        <v/>
      </c>
      <c r="L111" s="47" t="str">
        <f>IF(A111="","",MAX(0,MIN(1*H111,Calculator!prev_heloc_int_balance+K111)))</f>
        <v/>
      </c>
      <c r="M111" s="47" t="str">
        <f>IF(A111="","",(Calculator!prev_heloc_int_balance+K111)-L111)</f>
        <v/>
      </c>
      <c r="N111" s="47" t="str">
        <f t="shared" si="4"/>
        <v/>
      </c>
      <c r="O111" s="47" t="str">
        <f>IF(A111="","",Calculator!prev_heloc_prin_balance-N111)</f>
        <v/>
      </c>
      <c r="P111" s="47" t="str">
        <f t="shared" si="16"/>
        <v/>
      </c>
      <c r="Q111" s="40"/>
      <c r="R111" s="67">
        <f t="shared" si="5"/>
        <v>73</v>
      </c>
      <c r="S111" s="68">
        <f t="shared" si="6"/>
        <v>45323</v>
      </c>
      <c r="T111" s="47">
        <f t="shared" si="7"/>
        <v>1079.190945</v>
      </c>
      <c r="U111" s="47">
        <f t="shared" si="8"/>
        <v>822.5815773</v>
      </c>
      <c r="V111" s="47">
        <f t="shared" si="9"/>
        <v>256.6093679</v>
      </c>
      <c r="W111" s="47">
        <f t="shared" si="10"/>
        <v>164259.7061</v>
      </c>
      <c r="X111" s="40"/>
      <c r="Y111" s="67">
        <f t="shared" si="11"/>
        <v>73</v>
      </c>
      <c r="Z111" s="68">
        <f t="shared" si="12"/>
        <v>45323</v>
      </c>
      <c r="AA111" s="47">
        <f>IF(Y111="","",MIN($D$9+Calculator!free_cash_flow,AD110+AB111))</f>
        <v>1579.190945</v>
      </c>
      <c r="AB111" s="47">
        <f t="shared" si="13"/>
        <v>606.5594381</v>
      </c>
      <c r="AC111" s="47">
        <f t="shared" si="14"/>
        <v>972.6315072</v>
      </c>
      <c r="AD111" s="47">
        <f t="shared" si="15"/>
        <v>120339.2561</v>
      </c>
    </row>
    <row r="112" ht="12.75" customHeight="1">
      <c r="A112" s="67" t="str">
        <f>IF(OR(Calculator!prev_total_owed&lt;=0,Calculator!prev_total_owed=""),"",Calculator!prev_pmt_num+1)</f>
        <v/>
      </c>
      <c r="B112" s="68" t="str">
        <f t="shared" si="1"/>
        <v/>
      </c>
      <c r="C112" s="47" t="str">
        <f>IF(A112="","",MIN(D112+Calculator!prev_prin_balance,Calculator!loan_payment+J112))</f>
        <v/>
      </c>
      <c r="D112" s="47" t="str">
        <f>IF(A112="","",ROUND($D$6/12*MAX(0,(Calculator!prev_prin_balance)),2))</f>
        <v/>
      </c>
      <c r="E112" s="47" t="str">
        <f t="shared" si="2"/>
        <v/>
      </c>
      <c r="F112" s="47" t="str">
        <f>IF(A112="","",ROUND(SUM(Calculator!prev_prin_balance,-E112),2))</f>
        <v/>
      </c>
      <c r="G112" s="69" t="str">
        <f t="shared" si="3"/>
        <v/>
      </c>
      <c r="H112" s="47" t="str">
        <f>IF(A112="","",IF(Calculator!prev_prin_balance=0,MIN(Calculator!prev_heloc_prin_balance+Calculator!prev_heloc_int_balance+K112,MAX(0,Calculator!free_cash_flow+Calculator!loan_payment))+IF($O$7="No",0,Calculator!loan_payment+$I$6),IF($O$7="No",Calculator!free_cash_flow,$I$5)))</f>
        <v/>
      </c>
      <c r="I112" s="47" t="str">
        <f>IF(A112="","",IF($O$7="Yes",$I$6+Calculator!loan_payment,0))</f>
        <v/>
      </c>
      <c r="J112" s="47" t="str">
        <f>IF(A112="","",IF(Calculator!prev_prin_balance&lt;=0,0,IF(Calculator!prev_heloc_prin_balance&lt;Calculator!free_cash_flow,MAX(0,MIN($O$6,D112+Calculator!prev_prin_balance+Calculator!loan_payment)),0)))</f>
        <v/>
      </c>
      <c r="K112" s="47" t="str">
        <f>IF(A112="","",ROUND((B112-Calculator!prev_date)*(Calculator!prev_heloc_rate/$O$8)*MAX(0,Calculator!prev_heloc_prin_balance),2))</f>
        <v/>
      </c>
      <c r="L112" s="47" t="str">
        <f>IF(A112="","",MAX(0,MIN(1*H112,Calculator!prev_heloc_int_balance+K112)))</f>
        <v/>
      </c>
      <c r="M112" s="47" t="str">
        <f>IF(A112="","",(Calculator!prev_heloc_int_balance+K112)-L112)</f>
        <v/>
      </c>
      <c r="N112" s="47" t="str">
        <f t="shared" si="4"/>
        <v/>
      </c>
      <c r="O112" s="47" t="str">
        <f>IF(A112="","",Calculator!prev_heloc_prin_balance-N112)</f>
        <v/>
      </c>
      <c r="P112" s="47" t="str">
        <f t="shared" si="16"/>
        <v/>
      </c>
      <c r="Q112" s="40"/>
      <c r="R112" s="67">
        <f t="shared" si="5"/>
        <v>74</v>
      </c>
      <c r="S112" s="68">
        <f t="shared" si="6"/>
        <v>45352</v>
      </c>
      <c r="T112" s="47">
        <f t="shared" si="7"/>
        <v>1079.190945</v>
      </c>
      <c r="U112" s="47">
        <f t="shared" si="8"/>
        <v>821.2985305</v>
      </c>
      <c r="V112" s="47">
        <f t="shared" si="9"/>
        <v>257.8924148</v>
      </c>
      <c r="W112" s="47">
        <f t="shared" si="10"/>
        <v>164001.8137</v>
      </c>
      <c r="X112" s="40"/>
      <c r="Y112" s="67">
        <f t="shared" si="11"/>
        <v>74</v>
      </c>
      <c r="Z112" s="68">
        <f t="shared" si="12"/>
        <v>45352</v>
      </c>
      <c r="AA112" s="47">
        <f>IF(Y112="","",MIN($D$9+Calculator!free_cash_flow,AD111+AB112))</f>
        <v>1579.190945</v>
      </c>
      <c r="AB112" s="47">
        <f t="shared" si="13"/>
        <v>601.6962806</v>
      </c>
      <c r="AC112" s="47">
        <f t="shared" si="14"/>
        <v>977.4946647</v>
      </c>
      <c r="AD112" s="47">
        <f t="shared" si="15"/>
        <v>119361.7614</v>
      </c>
    </row>
    <row r="113" ht="12.75" customHeight="1">
      <c r="A113" s="67" t="str">
        <f>IF(OR(Calculator!prev_total_owed&lt;=0,Calculator!prev_total_owed=""),"",Calculator!prev_pmt_num+1)</f>
        <v/>
      </c>
      <c r="B113" s="68" t="str">
        <f t="shared" si="1"/>
        <v/>
      </c>
      <c r="C113" s="47" t="str">
        <f>IF(A113="","",MIN(D113+Calculator!prev_prin_balance,Calculator!loan_payment+J113))</f>
        <v/>
      </c>
      <c r="D113" s="47" t="str">
        <f>IF(A113="","",ROUND($D$6/12*MAX(0,(Calculator!prev_prin_balance)),2))</f>
        <v/>
      </c>
      <c r="E113" s="47" t="str">
        <f t="shared" si="2"/>
        <v/>
      </c>
      <c r="F113" s="47" t="str">
        <f>IF(A113="","",ROUND(SUM(Calculator!prev_prin_balance,-E113),2))</f>
        <v/>
      </c>
      <c r="G113" s="69" t="str">
        <f t="shared" si="3"/>
        <v/>
      </c>
      <c r="H113" s="47" t="str">
        <f>IF(A113="","",IF(Calculator!prev_prin_balance=0,MIN(Calculator!prev_heloc_prin_balance+Calculator!prev_heloc_int_balance+K113,MAX(0,Calculator!free_cash_flow+Calculator!loan_payment))+IF($O$7="No",0,Calculator!loan_payment+$I$6),IF($O$7="No",Calculator!free_cash_flow,$I$5)))</f>
        <v/>
      </c>
      <c r="I113" s="47" t="str">
        <f>IF(A113="","",IF($O$7="Yes",$I$6+Calculator!loan_payment,0))</f>
        <v/>
      </c>
      <c r="J113" s="47" t="str">
        <f>IF(A113="","",IF(Calculator!prev_prin_balance&lt;=0,0,IF(Calculator!prev_heloc_prin_balance&lt;Calculator!free_cash_flow,MAX(0,MIN($O$6,D113+Calculator!prev_prin_balance+Calculator!loan_payment)),0)))</f>
        <v/>
      </c>
      <c r="K113" s="47" t="str">
        <f>IF(A113="","",ROUND((B113-Calculator!prev_date)*(Calculator!prev_heloc_rate/$O$8)*MAX(0,Calculator!prev_heloc_prin_balance),2))</f>
        <v/>
      </c>
      <c r="L113" s="47" t="str">
        <f>IF(A113="","",MAX(0,MIN(1*H113,Calculator!prev_heloc_int_balance+K113)))</f>
        <v/>
      </c>
      <c r="M113" s="47" t="str">
        <f>IF(A113="","",(Calculator!prev_heloc_int_balance+K113)-L113)</f>
        <v/>
      </c>
      <c r="N113" s="47" t="str">
        <f t="shared" si="4"/>
        <v/>
      </c>
      <c r="O113" s="47" t="str">
        <f>IF(A113="","",Calculator!prev_heloc_prin_balance-N113)</f>
        <v/>
      </c>
      <c r="P113" s="47" t="str">
        <f t="shared" si="16"/>
        <v/>
      </c>
      <c r="Q113" s="40"/>
      <c r="R113" s="67">
        <f t="shared" si="5"/>
        <v>75</v>
      </c>
      <c r="S113" s="68">
        <f t="shared" si="6"/>
        <v>45383</v>
      </c>
      <c r="T113" s="47">
        <f t="shared" si="7"/>
        <v>1079.190945</v>
      </c>
      <c r="U113" s="47">
        <f t="shared" si="8"/>
        <v>820.0090684</v>
      </c>
      <c r="V113" s="47">
        <f t="shared" si="9"/>
        <v>259.1818769</v>
      </c>
      <c r="W113" s="47">
        <f t="shared" si="10"/>
        <v>163742.6318</v>
      </c>
      <c r="X113" s="40"/>
      <c r="Y113" s="67">
        <f t="shared" si="11"/>
        <v>75</v>
      </c>
      <c r="Z113" s="68">
        <f t="shared" si="12"/>
        <v>45383</v>
      </c>
      <c r="AA113" s="47">
        <f>IF(Y113="","",MIN($D$9+Calculator!free_cash_flow,AD112+AB113))</f>
        <v>1579.190945</v>
      </c>
      <c r="AB113" s="47">
        <f t="shared" si="13"/>
        <v>596.8088072</v>
      </c>
      <c r="AC113" s="47">
        <f t="shared" si="14"/>
        <v>982.382138</v>
      </c>
      <c r="AD113" s="47">
        <f t="shared" si="15"/>
        <v>118379.3793</v>
      </c>
    </row>
    <row r="114" ht="12.75" customHeight="1">
      <c r="A114" s="67" t="str">
        <f>IF(OR(Calculator!prev_total_owed&lt;=0,Calculator!prev_total_owed=""),"",Calculator!prev_pmt_num+1)</f>
        <v/>
      </c>
      <c r="B114" s="68" t="str">
        <f t="shared" si="1"/>
        <v/>
      </c>
      <c r="C114" s="47" t="str">
        <f>IF(A114="","",MIN(D114+Calculator!prev_prin_balance,Calculator!loan_payment+J114))</f>
        <v/>
      </c>
      <c r="D114" s="47" t="str">
        <f>IF(A114="","",ROUND($D$6/12*MAX(0,(Calculator!prev_prin_balance)),2))</f>
        <v/>
      </c>
      <c r="E114" s="47" t="str">
        <f t="shared" si="2"/>
        <v/>
      </c>
      <c r="F114" s="47" t="str">
        <f>IF(A114="","",ROUND(SUM(Calculator!prev_prin_balance,-E114),2))</f>
        <v/>
      </c>
      <c r="G114" s="69" t="str">
        <f t="shared" si="3"/>
        <v/>
      </c>
      <c r="H114" s="47" t="str">
        <f>IF(A114="","",IF(Calculator!prev_prin_balance=0,MIN(Calculator!prev_heloc_prin_balance+Calculator!prev_heloc_int_balance+K114,MAX(0,Calculator!free_cash_flow+Calculator!loan_payment))+IF($O$7="No",0,Calculator!loan_payment+$I$6),IF($O$7="No",Calculator!free_cash_flow,$I$5)))</f>
        <v/>
      </c>
      <c r="I114" s="47" t="str">
        <f>IF(A114="","",IF($O$7="Yes",$I$6+Calculator!loan_payment,0))</f>
        <v/>
      </c>
      <c r="J114" s="47" t="str">
        <f>IF(A114="","",IF(Calculator!prev_prin_balance&lt;=0,0,IF(Calculator!prev_heloc_prin_balance&lt;Calculator!free_cash_flow,MAX(0,MIN($O$6,D114+Calculator!prev_prin_balance+Calculator!loan_payment)),0)))</f>
        <v/>
      </c>
      <c r="K114" s="47" t="str">
        <f>IF(A114="","",ROUND((B114-Calculator!prev_date)*(Calculator!prev_heloc_rate/$O$8)*MAX(0,Calculator!prev_heloc_prin_balance),2))</f>
        <v/>
      </c>
      <c r="L114" s="47" t="str">
        <f>IF(A114="","",MAX(0,MIN(1*H114,Calculator!prev_heloc_int_balance+K114)))</f>
        <v/>
      </c>
      <c r="M114" s="47" t="str">
        <f>IF(A114="","",(Calculator!prev_heloc_int_balance+K114)-L114)</f>
        <v/>
      </c>
      <c r="N114" s="47" t="str">
        <f t="shared" si="4"/>
        <v/>
      </c>
      <c r="O114" s="47" t="str">
        <f>IF(A114="","",Calculator!prev_heloc_prin_balance-N114)</f>
        <v/>
      </c>
      <c r="P114" s="47" t="str">
        <f t="shared" si="16"/>
        <v/>
      </c>
      <c r="Q114" s="40"/>
      <c r="R114" s="67">
        <f t="shared" si="5"/>
        <v>76</v>
      </c>
      <c r="S114" s="68">
        <f t="shared" si="6"/>
        <v>45413</v>
      </c>
      <c r="T114" s="47">
        <f t="shared" si="7"/>
        <v>1079.190945</v>
      </c>
      <c r="U114" s="47">
        <f t="shared" si="8"/>
        <v>818.713159</v>
      </c>
      <c r="V114" s="47">
        <f t="shared" si="9"/>
        <v>260.4777862</v>
      </c>
      <c r="W114" s="47">
        <f t="shared" si="10"/>
        <v>163482.154</v>
      </c>
      <c r="X114" s="40"/>
      <c r="Y114" s="67">
        <f t="shared" si="11"/>
        <v>76</v>
      </c>
      <c r="Z114" s="68">
        <f t="shared" si="12"/>
        <v>45413</v>
      </c>
      <c r="AA114" s="47">
        <f>IF(Y114="","",MIN($D$9+Calculator!free_cash_flow,AD113+AB114))</f>
        <v>1579.190945</v>
      </c>
      <c r="AB114" s="47">
        <f t="shared" si="13"/>
        <v>591.8968965</v>
      </c>
      <c r="AC114" s="47">
        <f t="shared" si="14"/>
        <v>987.2940487</v>
      </c>
      <c r="AD114" s="47">
        <f t="shared" si="15"/>
        <v>117392.0853</v>
      </c>
    </row>
    <row r="115" ht="12.75" customHeight="1">
      <c r="A115" s="67" t="str">
        <f>IF(OR(Calculator!prev_total_owed&lt;=0,Calculator!prev_total_owed=""),"",Calculator!prev_pmt_num+1)</f>
        <v/>
      </c>
      <c r="B115" s="68" t="str">
        <f t="shared" si="1"/>
        <v/>
      </c>
      <c r="C115" s="47" t="str">
        <f>IF(A115="","",MIN(D115+Calculator!prev_prin_balance,Calculator!loan_payment+J115))</f>
        <v/>
      </c>
      <c r="D115" s="47" t="str">
        <f>IF(A115="","",ROUND($D$6/12*MAX(0,(Calculator!prev_prin_balance)),2))</f>
        <v/>
      </c>
      <c r="E115" s="47" t="str">
        <f t="shared" si="2"/>
        <v/>
      </c>
      <c r="F115" s="47" t="str">
        <f>IF(A115="","",ROUND(SUM(Calculator!prev_prin_balance,-E115),2))</f>
        <v/>
      </c>
      <c r="G115" s="69" t="str">
        <f t="shared" si="3"/>
        <v/>
      </c>
      <c r="H115" s="47" t="str">
        <f>IF(A115="","",IF(Calculator!prev_prin_balance=0,MIN(Calculator!prev_heloc_prin_balance+Calculator!prev_heloc_int_balance+K115,MAX(0,Calculator!free_cash_flow+Calculator!loan_payment))+IF($O$7="No",0,Calculator!loan_payment+$I$6),IF($O$7="No",Calculator!free_cash_flow,$I$5)))</f>
        <v/>
      </c>
      <c r="I115" s="47" t="str">
        <f>IF(A115="","",IF($O$7="Yes",$I$6+Calculator!loan_payment,0))</f>
        <v/>
      </c>
      <c r="J115" s="47" t="str">
        <f>IF(A115="","",IF(Calculator!prev_prin_balance&lt;=0,0,IF(Calculator!prev_heloc_prin_balance&lt;Calculator!free_cash_flow,MAX(0,MIN($O$6,D115+Calculator!prev_prin_balance+Calculator!loan_payment)),0)))</f>
        <v/>
      </c>
      <c r="K115" s="47" t="str">
        <f>IF(A115="","",ROUND((B115-Calculator!prev_date)*(Calculator!prev_heloc_rate/$O$8)*MAX(0,Calculator!prev_heloc_prin_balance),2))</f>
        <v/>
      </c>
      <c r="L115" s="47" t="str">
        <f>IF(A115="","",MAX(0,MIN(1*H115,Calculator!prev_heloc_int_balance+K115)))</f>
        <v/>
      </c>
      <c r="M115" s="47" t="str">
        <f>IF(A115="","",(Calculator!prev_heloc_int_balance+K115)-L115)</f>
        <v/>
      </c>
      <c r="N115" s="47" t="str">
        <f t="shared" si="4"/>
        <v/>
      </c>
      <c r="O115" s="47" t="str">
        <f>IF(A115="","",Calculator!prev_heloc_prin_balance-N115)</f>
        <v/>
      </c>
      <c r="P115" s="47" t="str">
        <f t="shared" si="16"/>
        <v/>
      </c>
      <c r="Q115" s="40"/>
      <c r="R115" s="67">
        <f t="shared" si="5"/>
        <v>77</v>
      </c>
      <c r="S115" s="68">
        <f t="shared" si="6"/>
        <v>45444</v>
      </c>
      <c r="T115" s="47">
        <f t="shared" si="7"/>
        <v>1079.190945</v>
      </c>
      <c r="U115" s="47">
        <f t="shared" si="8"/>
        <v>817.4107701</v>
      </c>
      <c r="V115" s="47">
        <f t="shared" si="9"/>
        <v>261.7801752</v>
      </c>
      <c r="W115" s="47">
        <f t="shared" si="10"/>
        <v>163220.3738</v>
      </c>
      <c r="X115" s="40"/>
      <c r="Y115" s="67">
        <f t="shared" si="11"/>
        <v>77</v>
      </c>
      <c r="Z115" s="68">
        <f t="shared" si="12"/>
        <v>45444</v>
      </c>
      <c r="AA115" s="47">
        <f>IF(Y115="","",MIN($D$9+Calculator!free_cash_flow,AD114+AB115))</f>
        <v>1579.190945</v>
      </c>
      <c r="AB115" s="47">
        <f t="shared" si="13"/>
        <v>586.9604263</v>
      </c>
      <c r="AC115" s="47">
        <f t="shared" si="14"/>
        <v>992.230519</v>
      </c>
      <c r="AD115" s="47">
        <f t="shared" si="15"/>
        <v>116399.8547</v>
      </c>
    </row>
    <row r="116" ht="12.75" customHeight="1">
      <c r="A116" s="67" t="str">
        <f>IF(OR(Calculator!prev_total_owed&lt;=0,Calculator!prev_total_owed=""),"",Calculator!prev_pmt_num+1)</f>
        <v/>
      </c>
      <c r="B116" s="68" t="str">
        <f t="shared" si="1"/>
        <v/>
      </c>
      <c r="C116" s="47" t="str">
        <f>IF(A116="","",MIN(D116+Calculator!prev_prin_balance,Calculator!loan_payment+J116))</f>
        <v/>
      </c>
      <c r="D116" s="47" t="str">
        <f>IF(A116="","",ROUND($D$6/12*MAX(0,(Calculator!prev_prin_balance)),2))</f>
        <v/>
      </c>
      <c r="E116" s="47" t="str">
        <f t="shared" si="2"/>
        <v/>
      </c>
      <c r="F116" s="47" t="str">
        <f>IF(A116="","",ROUND(SUM(Calculator!prev_prin_balance,-E116),2))</f>
        <v/>
      </c>
      <c r="G116" s="69" t="str">
        <f t="shared" si="3"/>
        <v/>
      </c>
      <c r="H116" s="47" t="str">
        <f>IF(A116="","",IF(Calculator!prev_prin_balance=0,MIN(Calculator!prev_heloc_prin_balance+Calculator!prev_heloc_int_balance+K116,MAX(0,Calculator!free_cash_flow+Calculator!loan_payment))+IF($O$7="No",0,Calculator!loan_payment+$I$6),IF($O$7="No",Calculator!free_cash_flow,$I$5)))</f>
        <v/>
      </c>
      <c r="I116" s="47" t="str">
        <f>IF(A116="","",IF($O$7="Yes",$I$6+Calculator!loan_payment,0))</f>
        <v/>
      </c>
      <c r="J116" s="47" t="str">
        <f>IF(A116="","",IF(Calculator!prev_prin_balance&lt;=0,0,IF(Calculator!prev_heloc_prin_balance&lt;Calculator!free_cash_flow,MAX(0,MIN($O$6,D116+Calculator!prev_prin_balance+Calculator!loan_payment)),0)))</f>
        <v/>
      </c>
      <c r="K116" s="47" t="str">
        <f>IF(A116="","",ROUND((B116-Calculator!prev_date)*(Calculator!prev_heloc_rate/$O$8)*MAX(0,Calculator!prev_heloc_prin_balance),2))</f>
        <v/>
      </c>
      <c r="L116" s="47" t="str">
        <f>IF(A116="","",MAX(0,MIN(1*H116,Calculator!prev_heloc_int_balance+K116)))</f>
        <v/>
      </c>
      <c r="M116" s="47" t="str">
        <f>IF(A116="","",(Calculator!prev_heloc_int_balance+K116)-L116)</f>
        <v/>
      </c>
      <c r="N116" s="47" t="str">
        <f t="shared" si="4"/>
        <v/>
      </c>
      <c r="O116" s="47" t="str">
        <f>IF(A116="","",Calculator!prev_heloc_prin_balance-N116)</f>
        <v/>
      </c>
      <c r="P116" s="47" t="str">
        <f t="shared" si="16"/>
        <v/>
      </c>
      <c r="Q116" s="40"/>
      <c r="R116" s="67">
        <f t="shared" si="5"/>
        <v>78</v>
      </c>
      <c r="S116" s="68">
        <f t="shared" si="6"/>
        <v>45474</v>
      </c>
      <c r="T116" s="47">
        <f t="shared" si="7"/>
        <v>1079.190945</v>
      </c>
      <c r="U116" s="47">
        <f t="shared" si="8"/>
        <v>816.1018692</v>
      </c>
      <c r="V116" s="47">
        <f t="shared" si="9"/>
        <v>263.089076</v>
      </c>
      <c r="W116" s="47">
        <f t="shared" si="10"/>
        <v>162957.2848</v>
      </c>
      <c r="X116" s="40"/>
      <c r="Y116" s="67">
        <f t="shared" si="11"/>
        <v>78</v>
      </c>
      <c r="Z116" s="68">
        <f t="shared" si="12"/>
        <v>45474</v>
      </c>
      <c r="AA116" s="47">
        <f>IF(Y116="","",MIN($D$9+Calculator!free_cash_flow,AD115+AB116))</f>
        <v>1579.190945</v>
      </c>
      <c r="AB116" s="47">
        <f t="shared" si="13"/>
        <v>581.9992737</v>
      </c>
      <c r="AC116" s="47">
        <f t="shared" si="14"/>
        <v>997.1916716</v>
      </c>
      <c r="AD116" s="47">
        <f t="shared" si="15"/>
        <v>115402.6631</v>
      </c>
    </row>
    <row r="117" ht="12.75" customHeight="1">
      <c r="A117" s="67" t="str">
        <f>IF(OR(Calculator!prev_total_owed&lt;=0,Calculator!prev_total_owed=""),"",Calculator!prev_pmt_num+1)</f>
        <v/>
      </c>
      <c r="B117" s="68" t="str">
        <f t="shared" si="1"/>
        <v/>
      </c>
      <c r="C117" s="47" t="str">
        <f>IF(A117="","",MIN(D117+Calculator!prev_prin_balance,Calculator!loan_payment+J117))</f>
        <v/>
      </c>
      <c r="D117" s="47" t="str">
        <f>IF(A117="","",ROUND($D$6/12*MAX(0,(Calculator!prev_prin_balance)),2))</f>
        <v/>
      </c>
      <c r="E117" s="47" t="str">
        <f t="shared" si="2"/>
        <v/>
      </c>
      <c r="F117" s="47" t="str">
        <f>IF(A117="","",ROUND(SUM(Calculator!prev_prin_balance,-E117),2))</f>
        <v/>
      </c>
      <c r="G117" s="69" t="str">
        <f t="shared" si="3"/>
        <v/>
      </c>
      <c r="H117" s="47" t="str">
        <f>IF(A117="","",IF(Calculator!prev_prin_balance=0,MIN(Calculator!prev_heloc_prin_balance+Calculator!prev_heloc_int_balance+K117,MAX(0,Calculator!free_cash_flow+Calculator!loan_payment))+IF($O$7="No",0,Calculator!loan_payment+$I$6),IF($O$7="No",Calculator!free_cash_flow,$I$5)))</f>
        <v/>
      </c>
      <c r="I117" s="47" t="str">
        <f>IF(A117="","",IF($O$7="Yes",$I$6+Calculator!loan_payment,0))</f>
        <v/>
      </c>
      <c r="J117" s="47" t="str">
        <f>IF(A117="","",IF(Calculator!prev_prin_balance&lt;=0,0,IF(Calculator!prev_heloc_prin_balance&lt;Calculator!free_cash_flow,MAX(0,MIN($O$6,D117+Calculator!prev_prin_balance+Calculator!loan_payment)),0)))</f>
        <v/>
      </c>
      <c r="K117" s="47" t="str">
        <f>IF(A117="","",ROUND((B117-Calculator!prev_date)*(Calculator!prev_heloc_rate/$O$8)*MAX(0,Calculator!prev_heloc_prin_balance),2))</f>
        <v/>
      </c>
      <c r="L117" s="47" t="str">
        <f>IF(A117="","",MAX(0,MIN(1*H117,Calculator!prev_heloc_int_balance+K117)))</f>
        <v/>
      </c>
      <c r="M117" s="47" t="str">
        <f>IF(A117="","",(Calculator!prev_heloc_int_balance+K117)-L117)</f>
        <v/>
      </c>
      <c r="N117" s="47" t="str">
        <f t="shared" si="4"/>
        <v/>
      </c>
      <c r="O117" s="47" t="str">
        <f>IF(A117="","",Calculator!prev_heloc_prin_balance-N117)</f>
        <v/>
      </c>
      <c r="P117" s="47" t="str">
        <f t="shared" si="16"/>
        <v/>
      </c>
      <c r="Q117" s="40"/>
      <c r="R117" s="67">
        <f t="shared" si="5"/>
        <v>79</v>
      </c>
      <c r="S117" s="68">
        <f t="shared" si="6"/>
        <v>45505</v>
      </c>
      <c r="T117" s="47">
        <f t="shared" si="7"/>
        <v>1079.190945</v>
      </c>
      <c r="U117" s="47">
        <f t="shared" si="8"/>
        <v>814.7864239</v>
      </c>
      <c r="V117" s="47">
        <f t="shared" si="9"/>
        <v>264.4045214</v>
      </c>
      <c r="W117" s="47">
        <f t="shared" si="10"/>
        <v>162692.8802</v>
      </c>
      <c r="X117" s="40"/>
      <c r="Y117" s="67">
        <f t="shared" si="11"/>
        <v>79</v>
      </c>
      <c r="Z117" s="68">
        <f t="shared" si="12"/>
        <v>45505</v>
      </c>
      <c r="AA117" s="47">
        <f>IF(Y117="","",MIN($D$9+Calculator!free_cash_flow,AD116+AB117))</f>
        <v>1579.190945</v>
      </c>
      <c r="AB117" s="47">
        <f t="shared" si="13"/>
        <v>577.0133153</v>
      </c>
      <c r="AC117" s="47">
        <f t="shared" si="14"/>
        <v>1002.17763</v>
      </c>
      <c r="AD117" s="47">
        <f t="shared" si="15"/>
        <v>114400.4854</v>
      </c>
    </row>
    <row r="118" ht="12.75" customHeight="1">
      <c r="A118" s="67" t="str">
        <f>IF(OR(Calculator!prev_total_owed&lt;=0,Calculator!prev_total_owed=""),"",Calculator!prev_pmt_num+1)</f>
        <v/>
      </c>
      <c r="B118" s="68" t="str">
        <f t="shared" si="1"/>
        <v/>
      </c>
      <c r="C118" s="47" t="str">
        <f>IF(A118="","",MIN(D118+Calculator!prev_prin_balance,Calculator!loan_payment+J118))</f>
        <v/>
      </c>
      <c r="D118" s="47" t="str">
        <f>IF(A118="","",ROUND($D$6/12*MAX(0,(Calculator!prev_prin_balance)),2))</f>
        <v/>
      </c>
      <c r="E118" s="47" t="str">
        <f t="shared" si="2"/>
        <v/>
      </c>
      <c r="F118" s="47" t="str">
        <f>IF(A118="","",ROUND(SUM(Calculator!prev_prin_balance,-E118),2))</f>
        <v/>
      </c>
      <c r="G118" s="69" t="str">
        <f t="shared" si="3"/>
        <v/>
      </c>
      <c r="H118" s="47" t="str">
        <f>IF(A118="","",IF(Calculator!prev_prin_balance=0,MIN(Calculator!prev_heloc_prin_balance+Calculator!prev_heloc_int_balance+K118,MAX(0,Calculator!free_cash_flow+Calculator!loan_payment))+IF($O$7="No",0,Calculator!loan_payment+$I$6),IF($O$7="No",Calculator!free_cash_flow,$I$5)))</f>
        <v/>
      </c>
      <c r="I118" s="47" t="str">
        <f>IF(A118="","",IF($O$7="Yes",$I$6+Calculator!loan_payment,0))</f>
        <v/>
      </c>
      <c r="J118" s="47" t="str">
        <f>IF(A118="","",IF(Calculator!prev_prin_balance&lt;=0,0,IF(Calculator!prev_heloc_prin_balance&lt;Calculator!free_cash_flow,MAX(0,MIN($O$6,D118+Calculator!prev_prin_balance+Calculator!loan_payment)),0)))</f>
        <v/>
      </c>
      <c r="K118" s="47" t="str">
        <f>IF(A118="","",ROUND((B118-Calculator!prev_date)*(Calculator!prev_heloc_rate/$O$8)*MAX(0,Calculator!prev_heloc_prin_balance),2))</f>
        <v/>
      </c>
      <c r="L118" s="47" t="str">
        <f>IF(A118="","",MAX(0,MIN(1*H118,Calculator!prev_heloc_int_balance+K118)))</f>
        <v/>
      </c>
      <c r="M118" s="47" t="str">
        <f>IF(A118="","",(Calculator!prev_heloc_int_balance+K118)-L118)</f>
        <v/>
      </c>
      <c r="N118" s="47" t="str">
        <f t="shared" si="4"/>
        <v/>
      </c>
      <c r="O118" s="47" t="str">
        <f>IF(A118="","",Calculator!prev_heloc_prin_balance-N118)</f>
        <v/>
      </c>
      <c r="P118" s="47" t="str">
        <f t="shared" si="16"/>
        <v/>
      </c>
      <c r="Q118" s="40"/>
      <c r="R118" s="67">
        <f t="shared" si="5"/>
        <v>80</v>
      </c>
      <c r="S118" s="68">
        <f t="shared" si="6"/>
        <v>45536</v>
      </c>
      <c r="T118" s="47">
        <f t="shared" si="7"/>
        <v>1079.190945</v>
      </c>
      <c r="U118" s="47">
        <f t="shared" si="8"/>
        <v>813.4644012</v>
      </c>
      <c r="V118" s="47">
        <f t="shared" si="9"/>
        <v>265.726544</v>
      </c>
      <c r="W118" s="47">
        <f t="shared" si="10"/>
        <v>162427.1537</v>
      </c>
      <c r="X118" s="40"/>
      <c r="Y118" s="67">
        <f t="shared" si="11"/>
        <v>80</v>
      </c>
      <c r="Z118" s="68">
        <f t="shared" si="12"/>
        <v>45536</v>
      </c>
      <c r="AA118" s="47">
        <f>IF(Y118="","",MIN($D$9+Calculator!free_cash_flow,AD117+AB118))</f>
        <v>1579.190945</v>
      </c>
      <c r="AB118" s="47">
        <f t="shared" si="13"/>
        <v>572.0024272</v>
      </c>
      <c r="AC118" s="47">
        <f t="shared" si="14"/>
        <v>1007.188518</v>
      </c>
      <c r="AD118" s="47">
        <f t="shared" si="15"/>
        <v>113393.2969</v>
      </c>
    </row>
    <row r="119" ht="12.75" customHeight="1">
      <c r="A119" s="67" t="str">
        <f>IF(OR(Calculator!prev_total_owed&lt;=0,Calculator!prev_total_owed=""),"",Calculator!prev_pmt_num+1)</f>
        <v/>
      </c>
      <c r="B119" s="68" t="str">
        <f t="shared" si="1"/>
        <v/>
      </c>
      <c r="C119" s="47" t="str">
        <f>IF(A119="","",MIN(D119+Calculator!prev_prin_balance,Calculator!loan_payment+J119))</f>
        <v/>
      </c>
      <c r="D119" s="47" t="str">
        <f>IF(A119="","",ROUND($D$6/12*MAX(0,(Calculator!prev_prin_balance)),2))</f>
        <v/>
      </c>
      <c r="E119" s="47" t="str">
        <f t="shared" si="2"/>
        <v/>
      </c>
      <c r="F119" s="47" t="str">
        <f>IF(A119="","",ROUND(SUM(Calculator!prev_prin_balance,-E119),2))</f>
        <v/>
      </c>
      <c r="G119" s="69" t="str">
        <f t="shared" si="3"/>
        <v/>
      </c>
      <c r="H119" s="47" t="str">
        <f>IF(A119="","",IF(Calculator!prev_prin_balance=0,MIN(Calculator!prev_heloc_prin_balance+Calculator!prev_heloc_int_balance+K119,MAX(0,Calculator!free_cash_flow+Calculator!loan_payment))+IF($O$7="No",0,Calculator!loan_payment+$I$6),IF($O$7="No",Calculator!free_cash_flow,$I$5)))</f>
        <v/>
      </c>
      <c r="I119" s="47" t="str">
        <f>IF(A119="","",IF($O$7="Yes",$I$6+Calculator!loan_payment,0))</f>
        <v/>
      </c>
      <c r="J119" s="47" t="str">
        <f>IF(A119="","",IF(Calculator!prev_prin_balance&lt;=0,0,IF(Calculator!prev_heloc_prin_balance&lt;Calculator!free_cash_flow,MAX(0,MIN($O$6,D119+Calculator!prev_prin_balance+Calculator!loan_payment)),0)))</f>
        <v/>
      </c>
      <c r="K119" s="47" t="str">
        <f>IF(A119="","",ROUND((B119-Calculator!prev_date)*(Calculator!prev_heloc_rate/$O$8)*MAX(0,Calculator!prev_heloc_prin_balance),2))</f>
        <v/>
      </c>
      <c r="L119" s="47" t="str">
        <f>IF(A119="","",MAX(0,MIN(1*H119,Calculator!prev_heloc_int_balance+K119)))</f>
        <v/>
      </c>
      <c r="M119" s="47" t="str">
        <f>IF(A119="","",(Calculator!prev_heloc_int_balance+K119)-L119)</f>
        <v/>
      </c>
      <c r="N119" s="47" t="str">
        <f t="shared" si="4"/>
        <v/>
      </c>
      <c r="O119" s="47" t="str">
        <f>IF(A119="","",Calculator!prev_heloc_prin_balance-N119)</f>
        <v/>
      </c>
      <c r="P119" s="47" t="str">
        <f t="shared" si="16"/>
        <v/>
      </c>
      <c r="Q119" s="40"/>
      <c r="R119" s="67">
        <f t="shared" si="5"/>
        <v>81</v>
      </c>
      <c r="S119" s="68">
        <f t="shared" si="6"/>
        <v>45566</v>
      </c>
      <c r="T119" s="47">
        <f t="shared" si="7"/>
        <v>1079.190945</v>
      </c>
      <c r="U119" s="47">
        <f t="shared" si="8"/>
        <v>812.1357685</v>
      </c>
      <c r="V119" s="47">
        <f t="shared" si="9"/>
        <v>267.0551768</v>
      </c>
      <c r="W119" s="47">
        <f t="shared" si="10"/>
        <v>162160.0985</v>
      </c>
      <c r="X119" s="40"/>
      <c r="Y119" s="67">
        <f t="shared" si="11"/>
        <v>81</v>
      </c>
      <c r="Z119" s="68">
        <f t="shared" si="12"/>
        <v>45566</v>
      </c>
      <c r="AA119" s="47">
        <f>IF(Y119="","",MIN($D$9+Calculator!free_cash_flow,AD118+AB119))</f>
        <v>1579.190945</v>
      </c>
      <c r="AB119" s="47">
        <f t="shared" si="13"/>
        <v>566.9664846</v>
      </c>
      <c r="AC119" s="47">
        <f t="shared" si="14"/>
        <v>1012.224461</v>
      </c>
      <c r="AD119" s="47">
        <f t="shared" si="15"/>
        <v>112381.0725</v>
      </c>
    </row>
    <row r="120" ht="12.75" customHeight="1">
      <c r="A120" s="67" t="str">
        <f>IF(OR(Calculator!prev_total_owed&lt;=0,Calculator!prev_total_owed=""),"",Calculator!prev_pmt_num+1)</f>
        <v/>
      </c>
      <c r="B120" s="68" t="str">
        <f t="shared" si="1"/>
        <v/>
      </c>
      <c r="C120" s="47" t="str">
        <f>IF(A120="","",MIN(D120+Calculator!prev_prin_balance,Calculator!loan_payment+J120))</f>
        <v/>
      </c>
      <c r="D120" s="47" t="str">
        <f>IF(A120="","",ROUND($D$6/12*MAX(0,(Calculator!prev_prin_balance)),2))</f>
        <v/>
      </c>
      <c r="E120" s="47" t="str">
        <f t="shared" si="2"/>
        <v/>
      </c>
      <c r="F120" s="47" t="str">
        <f>IF(A120="","",ROUND(SUM(Calculator!prev_prin_balance,-E120),2))</f>
        <v/>
      </c>
      <c r="G120" s="69" t="str">
        <f t="shared" si="3"/>
        <v/>
      </c>
      <c r="H120" s="47" t="str">
        <f>IF(A120="","",IF(Calculator!prev_prin_balance=0,MIN(Calculator!prev_heloc_prin_balance+Calculator!prev_heloc_int_balance+K120,MAX(0,Calculator!free_cash_flow+Calculator!loan_payment))+IF($O$7="No",0,Calculator!loan_payment+$I$6),IF($O$7="No",Calculator!free_cash_flow,$I$5)))</f>
        <v/>
      </c>
      <c r="I120" s="47" t="str">
        <f>IF(A120="","",IF($O$7="Yes",$I$6+Calculator!loan_payment,0))</f>
        <v/>
      </c>
      <c r="J120" s="47" t="str">
        <f>IF(A120="","",IF(Calculator!prev_prin_balance&lt;=0,0,IF(Calculator!prev_heloc_prin_balance&lt;Calculator!free_cash_flow,MAX(0,MIN($O$6,D120+Calculator!prev_prin_balance+Calculator!loan_payment)),0)))</f>
        <v/>
      </c>
      <c r="K120" s="47" t="str">
        <f>IF(A120="","",ROUND((B120-Calculator!prev_date)*(Calculator!prev_heloc_rate/$O$8)*MAX(0,Calculator!prev_heloc_prin_balance),2))</f>
        <v/>
      </c>
      <c r="L120" s="47" t="str">
        <f>IF(A120="","",MAX(0,MIN(1*H120,Calculator!prev_heloc_int_balance+K120)))</f>
        <v/>
      </c>
      <c r="M120" s="47" t="str">
        <f>IF(A120="","",(Calculator!prev_heloc_int_balance+K120)-L120)</f>
        <v/>
      </c>
      <c r="N120" s="47" t="str">
        <f t="shared" si="4"/>
        <v/>
      </c>
      <c r="O120" s="47" t="str">
        <f>IF(A120="","",Calculator!prev_heloc_prin_balance-N120)</f>
        <v/>
      </c>
      <c r="P120" s="47" t="str">
        <f t="shared" si="16"/>
        <v/>
      </c>
      <c r="Q120" s="40"/>
      <c r="R120" s="67">
        <f t="shared" si="5"/>
        <v>82</v>
      </c>
      <c r="S120" s="68">
        <f t="shared" si="6"/>
        <v>45597</v>
      </c>
      <c r="T120" s="47">
        <f t="shared" si="7"/>
        <v>1079.190945</v>
      </c>
      <c r="U120" s="47">
        <f t="shared" si="8"/>
        <v>810.8004926</v>
      </c>
      <c r="V120" s="47">
        <f t="shared" si="9"/>
        <v>268.3904526</v>
      </c>
      <c r="W120" s="47">
        <f t="shared" si="10"/>
        <v>161891.7081</v>
      </c>
      <c r="X120" s="40"/>
      <c r="Y120" s="67">
        <f t="shared" si="11"/>
        <v>82</v>
      </c>
      <c r="Z120" s="68">
        <f t="shared" si="12"/>
        <v>45597</v>
      </c>
      <c r="AA120" s="47">
        <f>IF(Y120="","",MIN($D$9+Calculator!free_cash_flow,AD119+AB120))</f>
        <v>1579.190945</v>
      </c>
      <c r="AB120" s="47">
        <f t="shared" si="13"/>
        <v>561.9053623</v>
      </c>
      <c r="AC120" s="47">
        <f t="shared" si="14"/>
        <v>1017.285583</v>
      </c>
      <c r="AD120" s="47">
        <f t="shared" si="15"/>
        <v>111363.7869</v>
      </c>
    </row>
    <row r="121" ht="12.75" customHeight="1">
      <c r="A121" s="67" t="str">
        <f>IF(OR(Calculator!prev_total_owed&lt;=0,Calculator!prev_total_owed=""),"",Calculator!prev_pmt_num+1)</f>
        <v/>
      </c>
      <c r="B121" s="68" t="str">
        <f t="shared" si="1"/>
        <v/>
      </c>
      <c r="C121" s="47" t="str">
        <f>IF(A121="","",MIN(D121+Calculator!prev_prin_balance,Calculator!loan_payment+J121))</f>
        <v/>
      </c>
      <c r="D121" s="47" t="str">
        <f>IF(A121="","",ROUND($D$6/12*MAX(0,(Calculator!prev_prin_balance)),2))</f>
        <v/>
      </c>
      <c r="E121" s="47" t="str">
        <f t="shared" si="2"/>
        <v/>
      </c>
      <c r="F121" s="47" t="str">
        <f>IF(A121="","",ROUND(SUM(Calculator!prev_prin_balance,-E121),2))</f>
        <v/>
      </c>
      <c r="G121" s="69" t="str">
        <f t="shared" si="3"/>
        <v/>
      </c>
      <c r="H121" s="47" t="str">
        <f>IF(A121="","",IF(Calculator!prev_prin_balance=0,MIN(Calculator!prev_heloc_prin_balance+Calculator!prev_heloc_int_balance+K121,MAX(0,Calculator!free_cash_flow+Calculator!loan_payment))+IF($O$7="No",0,Calculator!loan_payment+$I$6),IF($O$7="No",Calculator!free_cash_flow,$I$5)))</f>
        <v/>
      </c>
      <c r="I121" s="47" t="str">
        <f>IF(A121="","",IF($O$7="Yes",$I$6+Calculator!loan_payment,0))</f>
        <v/>
      </c>
      <c r="J121" s="47" t="str">
        <f>IF(A121="","",IF(Calculator!prev_prin_balance&lt;=0,0,IF(Calculator!prev_heloc_prin_balance&lt;Calculator!free_cash_flow,MAX(0,MIN($O$6,D121+Calculator!prev_prin_balance+Calculator!loan_payment)),0)))</f>
        <v/>
      </c>
      <c r="K121" s="47" t="str">
        <f>IF(A121="","",ROUND((B121-Calculator!prev_date)*(Calculator!prev_heloc_rate/$O$8)*MAX(0,Calculator!prev_heloc_prin_balance),2))</f>
        <v/>
      </c>
      <c r="L121" s="47" t="str">
        <f>IF(A121="","",MAX(0,MIN(1*H121,Calculator!prev_heloc_int_balance+K121)))</f>
        <v/>
      </c>
      <c r="M121" s="47" t="str">
        <f>IF(A121="","",(Calculator!prev_heloc_int_balance+K121)-L121)</f>
        <v/>
      </c>
      <c r="N121" s="47" t="str">
        <f t="shared" si="4"/>
        <v/>
      </c>
      <c r="O121" s="47" t="str">
        <f>IF(A121="","",Calculator!prev_heloc_prin_balance-N121)</f>
        <v/>
      </c>
      <c r="P121" s="47" t="str">
        <f t="shared" si="16"/>
        <v/>
      </c>
      <c r="Q121" s="40"/>
      <c r="R121" s="67">
        <f t="shared" si="5"/>
        <v>83</v>
      </c>
      <c r="S121" s="68">
        <f t="shared" si="6"/>
        <v>45627</v>
      </c>
      <c r="T121" s="47">
        <f t="shared" si="7"/>
        <v>1079.190945</v>
      </c>
      <c r="U121" s="47">
        <f t="shared" si="8"/>
        <v>809.4585404</v>
      </c>
      <c r="V121" s="47">
        <f t="shared" si="9"/>
        <v>269.7324049</v>
      </c>
      <c r="W121" s="47">
        <f t="shared" si="10"/>
        <v>161621.9757</v>
      </c>
      <c r="X121" s="40"/>
      <c r="Y121" s="67">
        <f t="shared" si="11"/>
        <v>83</v>
      </c>
      <c r="Z121" s="68">
        <f t="shared" si="12"/>
        <v>45627</v>
      </c>
      <c r="AA121" s="47">
        <f>IF(Y121="","",MIN($D$9+Calculator!free_cash_flow,AD120+AB121))</f>
        <v>1579.190945</v>
      </c>
      <c r="AB121" s="47">
        <f t="shared" si="13"/>
        <v>556.8189344</v>
      </c>
      <c r="AC121" s="47">
        <f t="shared" si="14"/>
        <v>1022.372011</v>
      </c>
      <c r="AD121" s="47">
        <f t="shared" si="15"/>
        <v>110341.4149</v>
      </c>
    </row>
    <row r="122" ht="12.75" customHeight="1">
      <c r="A122" s="67" t="str">
        <f>IF(OR(Calculator!prev_total_owed&lt;=0,Calculator!prev_total_owed=""),"",Calculator!prev_pmt_num+1)</f>
        <v/>
      </c>
      <c r="B122" s="68" t="str">
        <f t="shared" si="1"/>
        <v/>
      </c>
      <c r="C122" s="47" t="str">
        <f>IF(A122="","",MIN(D122+Calculator!prev_prin_balance,Calculator!loan_payment+J122))</f>
        <v/>
      </c>
      <c r="D122" s="47" t="str">
        <f>IF(A122="","",ROUND($D$6/12*MAX(0,(Calculator!prev_prin_balance)),2))</f>
        <v/>
      </c>
      <c r="E122" s="47" t="str">
        <f t="shared" si="2"/>
        <v/>
      </c>
      <c r="F122" s="47" t="str">
        <f>IF(A122="","",ROUND(SUM(Calculator!prev_prin_balance,-E122),2))</f>
        <v/>
      </c>
      <c r="G122" s="69" t="str">
        <f t="shared" si="3"/>
        <v/>
      </c>
      <c r="H122" s="47" t="str">
        <f>IF(A122="","",IF(Calculator!prev_prin_balance=0,MIN(Calculator!prev_heloc_prin_balance+Calculator!prev_heloc_int_balance+K122,MAX(0,Calculator!free_cash_flow+Calculator!loan_payment))+IF($O$7="No",0,Calculator!loan_payment+$I$6),IF($O$7="No",Calculator!free_cash_flow,$I$5)))</f>
        <v/>
      </c>
      <c r="I122" s="47" t="str">
        <f>IF(A122="","",IF($O$7="Yes",$I$6+Calculator!loan_payment,0))</f>
        <v/>
      </c>
      <c r="J122" s="47" t="str">
        <f>IF(A122="","",IF(Calculator!prev_prin_balance&lt;=0,0,IF(Calculator!prev_heloc_prin_balance&lt;Calculator!free_cash_flow,MAX(0,MIN($O$6,D122+Calculator!prev_prin_balance+Calculator!loan_payment)),0)))</f>
        <v/>
      </c>
      <c r="K122" s="47" t="str">
        <f>IF(A122="","",ROUND((B122-Calculator!prev_date)*(Calculator!prev_heloc_rate/$O$8)*MAX(0,Calculator!prev_heloc_prin_balance),2))</f>
        <v/>
      </c>
      <c r="L122" s="47" t="str">
        <f>IF(A122="","",MAX(0,MIN(1*H122,Calculator!prev_heloc_int_balance+K122)))</f>
        <v/>
      </c>
      <c r="M122" s="47" t="str">
        <f>IF(A122="","",(Calculator!prev_heloc_int_balance+K122)-L122)</f>
        <v/>
      </c>
      <c r="N122" s="47" t="str">
        <f t="shared" si="4"/>
        <v/>
      </c>
      <c r="O122" s="47" t="str">
        <f>IF(A122="","",Calculator!prev_heloc_prin_balance-N122)</f>
        <v/>
      </c>
      <c r="P122" s="47" t="str">
        <f t="shared" si="16"/>
        <v/>
      </c>
      <c r="Q122" s="40"/>
      <c r="R122" s="67">
        <f t="shared" si="5"/>
        <v>84</v>
      </c>
      <c r="S122" s="68">
        <f t="shared" si="6"/>
        <v>45658</v>
      </c>
      <c r="T122" s="47">
        <f t="shared" si="7"/>
        <v>1079.190945</v>
      </c>
      <c r="U122" s="47">
        <f t="shared" si="8"/>
        <v>808.1098784</v>
      </c>
      <c r="V122" s="47">
        <f t="shared" si="9"/>
        <v>271.0810669</v>
      </c>
      <c r="W122" s="47">
        <f t="shared" si="10"/>
        <v>161350.8946</v>
      </c>
      <c r="X122" s="40"/>
      <c r="Y122" s="67">
        <f t="shared" si="11"/>
        <v>84</v>
      </c>
      <c r="Z122" s="68">
        <f t="shared" si="12"/>
        <v>45658</v>
      </c>
      <c r="AA122" s="47">
        <f>IF(Y122="","",MIN($D$9+Calculator!free_cash_flow,AD121+AB122))</f>
        <v>1579.190945</v>
      </c>
      <c r="AB122" s="47">
        <f t="shared" si="13"/>
        <v>551.7070743</v>
      </c>
      <c r="AC122" s="47">
        <f t="shared" si="14"/>
        <v>1027.483871</v>
      </c>
      <c r="AD122" s="47">
        <f t="shared" si="15"/>
        <v>109313.931</v>
      </c>
    </row>
    <row r="123" ht="12.75" customHeight="1">
      <c r="A123" s="67" t="str">
        <f>IF(OR(Calculator!prev_total_owed&lt;=0,Calculator!prev_total_owed=""),"",Calculator!prev_pmt_num+1)</f>
        <v/>
      </c>
      <c r="B123" s="68" t="str">
        <f t="shared" si="1"/>
        <v/>
      </c>
      <c r="C123" s="47" t="str">
        <f>IF(A123="","",MIN(D123+Calculator!prev_prin_balance,Calculator!loan_payment+J123))</f>
        <v/>
      </c>
      <c r="D123" s="47" t="str">
        <f>IF(A123="","",ROUND($D$6/12*MAX(0,(Calculator!prev_prin_balance)),2))</f>
        <v/>
      </c>
      <c r="E123" s="47" t="str">
        <f t="shared" si="2"/>
        <v/>
      </c>
      <c r="F123" s="47" t="str">
        <f>IF(A123="","",ROUND(SUM(Calculator!prev_prin_balance,-E123),2))</f>
        <v/>
      </c>
      <c r="G123" s="69" t="str">
        <f t="shared" si="3"/>
        <v/>
      </c>
      <c r="H123" s="47" t="str">
        <f>IF(A123="","",IF(Calculator!prev_prin_balance=0,MIN(Calculator!prev_heloc_prin_balance+Calculator!prev_heloc_int_balance+K123,MAX(0,Calculator!free_cash_flow+Calculator!loan_payment))+IF($O$7="No",0,Calculator!loan_payment+$I$6),IF($O$7="No",Calculator!free_cash_flow,$I$5)))</f>
        <v/>
      </c>
      <c r="I123" s="47" t="str">
        <f>IF(A123="","",IF($O$7="Yes",$I$6+Calculator!loan_payment,0))</f>
        <v/>
      </c>
      <c r="J123" s="47" t="str">
        <f>IF(A123="","",IF(Calculator!prev_prin_balance&lt;=0,0,IF(Calculator!prev_heloc_prin_balance&lt;Calculator!free_cash_flow,MAX(0,MIN($O$6,D123+Calculator!prev_prin_balance+Calculator!loan_payment)),0)))</f>
        <v/>
      </c>
      <c r="K123" s="47" t="str">
        <f>IF(A123="","",ROUND((B123-Calculator!prev_date)*(Calculator!prev_heloc_rate/$O$8)*MAX(0,Calculator!prev_heloc_prin_balance),2))</f>
        <v/>
      </c>
      <c r="L123" s="47" t="str">
        <f>IF(A123="","",MAX(0,MIN(1*H123,Calculator!prev_heloc_int_balance+K123)))</f>
        <v/>
      </c>
      <c r="M123" s="47" t="str">
        <f>IF(A123="","",(Calculator!prev_heloc_int_balance+K123)-L123)</f>
        <v/>
      </c>
      <c r="N123" s="47" t="str">
        <f t="shared" si="4"/>
        <v/>
      </c>
      <c r="O123" s="47" t="str">
        <f>IF(A123="","",Calculator!prev_heloc_prin_balance-N123)</f>
        <v/>
      </c>
      <c r="P123" s="47" t="str">
        <f t="shared" si="16"/>
        <v/>
      </c>
      <c r="Q123" s="40"/>
      <c r="R123" s="67">
        <f t="shared" si="5"/>
        <v>85</v>
      </c>
      <c r="S123" s="68">
        <f t="shared" si="6"/>
        <v>45689</v>
      </c>
      <c r="T123" s="47">
        <f t="shared" si="7"/>
        <v>1079.190945</v>
      </c>
      <c r="U123" s="47">
        <f t="shared" si="8"/>
        <v>806.754473</v>
      </c>
      <c r="V123" s="47">
        <f t="shared" si="9"/>
        <v>272.4364723</v>
      </c>
      <c r="W123" s="47">
        <f t="shared" si="10"/>
        <v>161078.4581</v>
      </c>
      <c r="X123" s="40"/>
      <c r="Y123" s="67">
        <f t="shared" si="11"/>
        <v>85</v>
      </c>
      <c r="Z123" s="68">
        <f t="shared" si="12"/>
        <v>45689</v>
      </c>
      <c r="AA123" s="47">
        <f>IF(Y123="","",MIN($D$9+Calculator!free_cash_flow,AD122+AB123))</f>
        <v>1579.190945</v>
      </c>
      <c r="AB123" s="47">
        <f t="shared" si="13"/>
        <v>546.569655</v>
      </c>
      <c r="AC123" s="47">
        <f t="shared" si="14"/>
        <v>1032.62129</v>
      </c>
      <c r="AD123" s="47">
        <f t="shared" si="15"/>
        <v>108281.3097</v>
      </c>
    </row>
    <row r="124" ht="12.75" customHeight="1">
      <c r="A124" s="67" t="str">
        <f>IF(OR(Calculator!prev_total_owed&lt;=0,Calculator!prev_total_owed=""),"",Calculator!prev_pmt_num+1)</f>
        <v/>
      </c>
      <c r="B124" s="68" t="str">
        <f t="shared" si="1"/>
        <v/>
      </c>
      <c r="C124" s="47" t="str">
        <f>IF(A124="","",MIN(D124+Calculator!prev_prin_balance,Calculator!loan_payment+J124))</f>
        <v/>
      </c>
      <c r="D124" s="47" t="str">
        <f>IF(A124="","",ROUND($D$6/12*MAX(0,(Calculator!prev_prin_balance)),2))</f>
        <v/>
      </c>
      <c r="E124" s="47" t="str">
        <f t="shared" si="2"/>
        <v/>
      </c>
      <c r="F124" s="47" t="str">
        <f>IF(A124="","",ROUND(SUM(Calculator!prev_prin_balance,-E124),2))</f>
        <v/>
      </c>
      <c r="G124" s="69" t="str">
        <f t="shared" si="3"/>
        <v/>
      </c>
      <c r="H124" s="47" t="str">
        <f>IF(A124="","",IF(Calculator!prev_prin_balance=0,MIN(Calculator!prev_heloc_prin_balance+Calculator!prev_heloc_int_balance+K124,MAX(0,Calculator!free_cash_flow+Calculator!loan_payment))+IF($O$7="No",0,Calculator!loan_payment+$I$6),IF($O$7="No",Calculator!free_cash_flow,$I$5)))</f>
        <v/>
      </c>
      <c r="I124" s="47" t="str">
        <f>IF(A124="","",IF($O$7="Yes",$I$6+Calculator!loan_payment,0))</f>
        <v/>
      </c>
      <c r="J124" s="47" t="str">
        <f>IF(A124="","",IF(Calculator!prev_prin_balance&lt;=0,0,IF(Calculator!prev_heloc_prin_balance&lt;Calculator!free_cash_flow,MAX(0,MIN($O$6,D124+Calculator!prev_prin_balance+Calculator!loan_payment)),0)))</f>
        <v/>
      </c>
      <c r="K124" s="47" t="str">
        <f>IF(A124="","",ROUND((B124-Calculator!prev_date)*(Calculator!prev_heloc_rate/$O$8)*MAX(0,Calculator!prev_heloc_prin_balance),2))</f>
        <v/>
      </c>
      <c r="L124" s="47" t="str">
        <f>IF(A124="","",MAX(0,MIN(1*H124,Calculator!prev_heloc_int_balance+K124)))</f>
        <v/>
      </c>
      <c r="M124" s="47" t="str">
        <f>IF(A124="","",(Calculator!prev_heloc_int_balance+K124)-L124)</f>
        <v/>
      </c>
      <c r="N124" s="47" t="str">
        <f t="shared" si="4"/>
        <v/>
      </c>
      <c r="O124" s="47" t="str">
        <f>IF(A124="","",Calculator!prev_heloc_prin_balance-N124)</f>
        <v/>
      </c>
      <c r="P124" s="47" t="str">
        <f t="shared" si="16"/>
        <v/>
      </c>
      <c r="Q124" s="40"/>
      <c r="R124" s="67">
        <f t="shared" si="5"/>
        <v>86</v>
      </c>
      <c r="S124" s="68">
        <f t="shared" si="6"/>
        <v>45717</v>
      </c>
      <c r="T124" s="47">
        <f t="shared" si="7"/>
        <v>1079.190945</v>
      </c>
      <c r="U124" s="47">
        <f t="shared" si="8"/>
        <v>805.3922907</v>
      </c>
      <c r="V124" s="47">
        <f t="shared" si="9"/>
        <v>273.7986546</v>
      </c>
      <c r="W124" s="47">
        <f t="shared" si="10"/>
        <v>160804.6595</v>
      </c>
      <c r="X124" s="40"/>
      <c r="Y124" s="67">
        <f t="shared" si="11"/>
        <v>86</v>
      </c>
      <c r="Z124" s="68">
        <f t="shared" si="12"/>
        <v>45717</v>
      </c>
      <c r="AA124" s="47">
        <f>IF(Y124="","",MIN($D$9+Calculator!free_cash_flow,AD123+AB124))</f>
        <v>1579.190945</v>
      </c>
      <c r="AB124" s="47">
        <f t="shared" si="13"/>
        <v>541.4065485</v>
      </c>
      <c r="AC124" s="47">
        <f t="shared" si="14"/>
        <v>1037.784397</v>
      </c>
      <c r="AD124" s="47">
        <f t="shared" si="15"/>
        <v>107243.5253</v>
      </c>
    </row>
    <row r="125" ht="12.75" customHeight="1">
      <c r="A125" s="67" t="str">
        <f>IF(OR(Calculator!prev_total_owed&lt;=0,Calculator!prev_total_owed=""),"",Calculator!prev_pmt_num+1)</f>
        <v/>
      </c>
      <c r="B125" s="68" t="str">
        <f t="shared" si="1"/>
        <v/>
      </c>
      <c r="C125" s="47" t="str">
        <f>IF(A125="","",MIN(D125+Calculator!prev_prin_balance,Calculator!loan_payment+J125))</f>
        <v/>
      </c>
      <c r="D125" s="47" t="str">
        <f>IF(A125="","",ROUND($D$6/12*MAX(0,(Calculator!prev_prin_balance)),2))</f>
        <v/>
      </c>
      <c r="E125" s="47" t="str">
        <f t="shared" si="2"/>
        <v/>
      </c>
      <c r="F125" s="47" t="str">
        <f>IF(A125="","",ROUND(SUM(Calculator!prev_prin_balance,-E125),2))</f>
        <v/>
      </c>
      <c r="G125" s="69" t="str">
        <f t="shared" si="3"/>
        <v/>
      </c>
      <c r="H125" s="47" t="str">
        <f>IF(A125="","",IF(Calculator!prev_prin_balance=0,MIN(Calculator!prev_heloc_prin_balance+Calculator!prev_heloc_int_balance+K125,MAX(0,Calculator!free_cash_flow+Calculator!loan_payment))+IF($O$7="No",0,Calculator!loan_payment+$I$6),IF($O$7="No",Calculator!free_cash_flow,$I$5)))</f>
        <v/>
      </c>
      <c r="I125" s="47" t="str">
        <f>IF(A125="","",IF($O$7="Yes",$I$6+Calculator!loan_payment,0))</f>
        <v/>
      </c>
      <c r="J125" s="47" t="str">
        <f>IF(A125="","",IF(Calculator!prev_prin_balance&lt;=0,0,IF(Calculator!prev_heloc_prin_balance&lt;Calculator!free_cash_flow,MAX(0,MIN($O$6,D125+Calculator!prev_prin_balance+Calculator!loan_payment)),0)))</f>
        <v/>
      </c>
      <c r="K125" s="47" t="str">
        <f>IF(A125="","",ROUND((B125-Calculator!prev_date)*(Calculator!prev_heloc_rate/$O$8)*MAX(0,Calculator!prev_heloc_prin_balance),2))</f>
        <v/>
      </c>
      <c r="L125" s="47" t="str">
        <f>IF(A125="","",MAX(0,MIN(1*H125,Calculator!prev_heloc_int_balance+K125)))</f>
        <v/>
      </c>
      <c r="M125" s="47" t="str">
        <f>IF(A125="","",(Calculator!prev_heloc_int_balance+K125)-L125)</f>
        <v/>
      </c>
      <c r="N125" s="47" t="str">
        <f t="shared" si="4"/>
        <v/>
      </c>
      <c r="O125" s="47" t="str">
        <f>IF(A125="","",Calculator!prev_heloc_prin_balance-N125)</f>
        <v/>
      </c>
      <c r="P125" s="47" t="str">
        <f t="shared" si="16"/>
        <v/>
      </c>
      <c r="Q125" s="40"/>
      <c r="R125" s="67">
        <f t="shared" si="5"/>
        <v>87</v>
      </c>
      <c r="S125" s="68">
        <f t="shared" si="6"/>
        <v>45748</v>
      </c>
      <c r="T125" s="47">
        <f t="shared" si="7"/>
        <v>1079.190945</v>
      </c>
      <c r="U125" s="47">
        <f t="shared" si="8"/>
        <v>804.0232974</v>
      </c>
      <c r="V125" s="47">
        <f t="shared" si="9"/>
        <v>275.1676479</v>
      </c>
      <c r="W125" s="47">
        <f t="shared" si="10"/>
        <v>160529.4918</v>
      </c>
      <c r="X125" s="40"/>
      <c r="Y125" s="67">
        <f t="shared" si="11"/>
        <v>87</v>
      </c>
      <c r="Z125" s="68">
        <f t="shared" si="12"/>
        <v>45748</v>
      </c>
      <c r="AA125" s="47">
        <f>IF(Y125="","",MIN($D$9+Calculator!free_cash_flow,AD124+AB125))</f>
        <v>1579.190945</v>
      </c>
      <c r="AB125" s="47">
        <f t="shared" si="13"/>
        <v>536.2176265</v>
      </c>
      <c r="AC125" s="47">
        <f t="shared" si="14"/>
        <v>1042.973319</v>
      </c>
      <c r="AD125" s="47">
        <f t="shared" si="15"/>
        <v>106200.552</v>
      </c>
    </row>
    <row r="126" ht="12.75" customHeight="1">
      <c r="A126" s="67" t="str">
        <f>IF(OR(Calculator!prev_total_owed&lt;=0,Calculator!prev_total_owed=""),"",Calculator!prev_pmt_num+1)</f>
        <v/>
      </c>
      <c r="B126" s="68" t="str">
        <f t="shared" si="1"/>
        <v/>
      </c>
      <c r="C126" s="47" t="str">
        <f>IF(A126="","",MIN(D126+Calculator!prev_prin_balance,Calculator!loan_payment+J126))</f>
        <v/>
      </c>
      <c r="D126" s="47" t="str">
        <f>IF(A126="","",ROUND($D$6/12*MAX(0,(Calculator!prev_prin_balance)),2))</f>
        <v/>
      </c>
      <c r="E126" s="47" t="str">
        <f t="shared" si="2"/>
        <v/>
      </c>
      <c r="F126" s="47" t="str">
        <f>IF(A126="","",ROUND(SUM(Calculator!prev_prin_balance,-E126),2))</f>
        <v/>
      </c>
      <c r="G126" s="69" t="str">
        <f t="shared" si="3"/>
        <v/>
      </c>
      <c r="H126" s="47" t="str">
        <f>IF(A126="","",IF(Calculator!prev_prin_balance=0,MIN(Calculator!prev_heloc_prin_balance+Calculator!prev_heloc_int_balance+K126,MAX(0,Calculator!free_cash_flow+Calculator!loan_payment))+IF($O$7="No",0,Calculator!loan_payment+$I$6),IF($O$7="No",Calculator!free_cash_flow,$I$5)))</f>
        <v/>
      </c>
      <c r="I126" s="47" t="str">
        <f>IF(A126="","",IF($O$7="Yes",$I$6+Calculator!loan_payment,0))</f>
        <v/>
      </c>
      <c r="J126" s="47" t="str">
        <f>IF(A126="","",IF(Calculator!prev_prin_balance&lt;=0,0,IF(Calculator!prev_heloc_prin_balance&lt;Calculator!free_cash_flow,MAX(0,MIN($O$6,D126+Calculator!prev_prin_balance+Calculator!loan_payment)),0)))</f>
        <v/>
      </c>
      <c r="K126" s="47" t="str">
        <f>IF(A126="","",ROUND((B126-Calculator!prev_date)*(Calculator!prev_heloc_rate/$O$8)*MAX(0,Calculator!prev_heloc_prin_balance),2))</f>
        <v/>
      </c>
      <c r="L126" s="47" t="str">
        <f>IF(A126="","",MAX(0,MIN(1*H126,Calculator!prev_heloc_int_balance+K126)))</f>
        <v/>
      </c>
      <c r="M126" s="47" t="str">
        <f>IF(A126="","",(Calculator!prev_heloc_int_balance+K126)-L126)</f>
        <v/>
      </c>
      <c r="N126" s="47" t="str">
        <f t="shared" si="4"/>
        <v/>
      </c>
      <c r="O126" s="47" t="str">
        <f>IF(A126="","",Calculator!prev_heloc_prin_balance-N126)</f>
        <v/>
      </c>
      <c r="P126" s="47" t="str">
        <f t="shared" si="16"/>
        <v/>
      </c>
      <c r="Q126" s="40"/>
      <c r="R126" s="67">
        <f t="shared" si="5"/>
        <v>88</v>
      </c>
      <c r="S126" s="68">
        <f t="shared" si="6"/>
        <v>45778</v>
      </c>
      <c r="T126" s="47">
        <f t="shared" si="7"/>
        <v>1079.190945</v>
      </c>
      <c r="U126" s="47">
        <f t="shared" si="8"/>
        <v>802.6474591</v>
      </c>
      <c r="V126" s="47">
        <f t="shared" si="9"/>
        <v>276.5434861</v>
      </c>
      <c r="W126" s="47">
        <f t="shared" si="10"/>
        <v>160252.9483</v>
      </c>
      <c r="X126" s="40"/>
      <c r="Y126" s="67">
        <f t="shared" si="11"/>
        <v>88</v>
      </c>
      <c r="Z126" s="68">
        <f t="shared" si="12"/>
        <v>45778</v>
      </c>
      <c r="AA126" s="47">
        <f>IF(Y126="","",MIN($D$9+Calculator!free_cash_flow,AD125+AB126))</f>
        <v>1579.190945</v>
      </c>
      <c r="AB126" s="47">
        <f t="shared" si="13"/>
        <v>531.0027599</v>
      </c>
      <c r="AC126" s="47">
        <f t="shared" si="14"/>
        <v>1048.188185</v>
      </c>
      <c r="AD126" s="47">
        <f t="shared" si="15"/>
        <v>105152.3638</v>
      </c>
    </row>
    <row r="127" ht="12.75" customHeight="1">
      <c r="A127" s="67" t="str">
        <f>IF(OR(Calculator!prev_total_owed&lt;=0,Calculator!prev_total_owed=""),"",Calculator!prev_pmt_num+1)</f>
        <v/>
      </c>
      <c r="B127" s="68" t="str">
        <f t="shared" si="1"/>
        <v/>
      </c>
      <c r="C127" s="47" t="str">
        <f>IF(A127="","",MIN(D127+Calculator!prev_prin_balance,Calculator!loan_payment+J127))</f>
        <v/>
      </c>
      <c r="D127" s="47" t="str">
        <f>IF(A127="","",ROUND($D$6/12*MAX(0,(Calculator!prev_prin_balance)),2))</f>
        <v/>
      </c>
      <c r="E127" s="47" t="str">
        <f t="shared" si="2"/>
        <v/>
      </c>
      <c r="F127" s="47" t="str">
        <f>IF(A127="","",ROUND(SUM(Calculator!prev_prin_balance,-E127),2))</f>
        <v/>
      </c>
      <c r="G127" s="69" t="str">
        <f t="shared" si="3"/>
        <v/>
      </c>
      <c r="H127" s="47" t="str">
        <f>IF(A127="","",IF(Calculator!prev_prin_balance=0,MIN(Calculator!prev_heloc_prin_balance+Calculator!prev_heloc_int_balance+K127,MAX(0,Calculator!free_cash_flow+Calculator!loan_payment))+IF($O$7="No",0,Calculator!loan_payment+$I$6),IF($O$7="No",Calculator!free_cash_flow,$I$5)))</f>
        <v/>
      </c>
      <c r="I127" s="47" t="str">
        <f>IF(A127="","",IF($O$7="Yes",$I$6+Calculator!loan_payment,0))</f>
        <v/>
      </c>
      <c r="J127" s="47" t="str">
        <f>IF(A127="","",IF(Calculator!prev_prin_balance&lt;=0,0,IF(Calculator!prev_heloc_prin_balance&lt;Calculator!free_cash_flow,MAX(0,MIN($O$6,D127+Calculator!prev_prin_balance+Calculator!loan_payment)),0)))</f>
        <v/>
      </c>
      <c r="K127" s="47" t="str">
        <f>IF(A127="","",ROUND((B127-Calculator!prev_date)*(Calculator!prev_heloc_rate/$O$8)*MAX(0,Calculator!prev_heloc_prin_balance),2))</f>
        <v/>
      </c>
      <c r="L127" s="47" t="str">
        <f>IF(A127="","",MAX(0,MIN(1*H127,Calculator!prev_heloc_int_balance+K127)))</f>
        <v/>
      </c>
      <c r="M127" s="47" t="str">
        <f>IF(A127="","",(Calculator!prev_heloc_int_balance+K127)-L127)</f>
        <v/>
      </c>
      <c r="N127" s="47" t="str">
        <f t="shared" si="4"/>
        <v/>
      </c>
      <c r="O127" s="47" t="str">
        <f>IF(A127="","",Calculator!prev_heloc_prin_balance-N127)</f>
        <v/>
      </c>
      <c r="P127" s="47" t="str">
        <f t="shared" si="16"/>
        <v/>
      </c>
      <c r="Q127" s="40"/>
      <c r="R127" s="67">
        <f t="shared" si="5"/>
        <v>89</v>
      </c>
      <c r="S127" s="68">
        <f t="shared" si="6"/>
        <v>45809</v>
      </c>
      <c r="T127" s="47">
        <f t="shared" si="7"/>
        <v>1079.190945</v>
      </c>
      <c r="U127" s="47">
        <f t="shared" si="8"/>
        <v>801.2647417</v>
      </c>
      <c r="V127" s="47">
        <f t="shared" si="9"/>
        <v>277.9262036</v>
      </c>
      <c r="W127" s="47">
        <f t="shared" si="10"/>
        <v>159975.0221</v>
      </c>
      <c r="X127" s="40"/>
      <c r="Y127" s="67">
        <f t="shared" si="11"/>
        <v>89</v>
      </c>
      <c r="Z127" s="68">
        <f t="shared" si="12"/>
        <v>45809</v>
      </c>
      <c r="AA127" s="47">
        <f>IF(Y127="","",MIN($D$9+Calculator!free_cash_flow,AD126+AB127))</f>
        <v>1579.190945</v>
      </c>
      <c r="AB127" s="47">
        <f t="shared" si="13"/>
        <v>525.761819</v>
      </c>
      <c r="AC127" s="47">
        <f t="shared" si="14"/>
        <v>1053.429126</v>
      </c>
      <c r="AD127" s="47">
        <f t="shared" si="15"/>
        <v>104098.9347</v>
      </c>
    </row>
    <row r="128" ht="12.75" customHeight="1">
      <c r="A128" s="67" t="str">
        <f>IF(OR(Calculator!prev_total_owed&lt;=0,Calculator!prev_total_owed=""),"",Calculator!prev_pmt_num+1)</f>
        <v/>
      </c>
      <c r="B128" s="68" t="str">
        <f t="shared" si="1"/>
        <v/>
      </c>
      <c r="C128" s="47" t="str">
        <f>IF(A128="","",MIN(D128+Calculator!prev_prin_balance,Calculator!loan_payment+J128))</f>
        <v/>
      </c>
      <c r="D128" s="47" t="str">
        <f>IF(A128="","",ROUND($D$6/12*MAX(0,(Calculator!prev_prin_balance)),2))</f>
        <v/>
      </c>
      <c r="E128" s="47" t="str">
        <f t="shared" si="2"/>
        <v/>
      </c>
      <c r="F128" s="47" t="str">
        <f>IF(A128="","",ROUND(SUM(Calculator!prev_prin_balance,-E128),2))</f>
        <v/>
      </c>
      <c r="G128" s="69" t="str">
        <f t="shared" si="3"/>
        <v/>
      </c>
      <c r="H128" s="47" t="str">
        <f>IF(A128="","",IF(Calculator!prev_prin_balance=0,MIN(Calculator!prev_heloc_prin_balance+Calculator!prev_heloc_int_balance+K128,MAX(0,Calculator!free_cash_flow+Calculator!loan_payment))+IF($O$7="No",0,Calculator!loan_payment+$I$6),IF($O$7="No",Calculator!free_cash_flow,$I$5)))</f>
        <v/>
      </c>
      <c r="I128" s="47" t="str">
        <f>IF(A128="","",IF($O$7="Yes",$I$6+Calculator!loan_payment,0))</f>
        <v/>
      </c>
      <c r="J128" s="47" t="str">
        <f>IF(A128="","",IF(Calculator!prev_prin_balance&lt;=0,0,IF(Calculator!prev_heloc_prin_balance&lt;Calculator!free_cash_flow,MAX(0,MIN($O$6,D128+Calculator!prev_prin_balance+Calculator!loan_payment)),0)))</f>
        <v/>
      </c>
      <c r="K128" s="47" t="str">
        <f>IF(A128="","",ROUND((B128-Calculator!prev_date)*(Calculator!prev_heloc_rate/$O$8)*MAX(0,Calculator!prev_heloc_prin_balance),2))</f>
        <v/>
      </c>
      <c r="L128" s="47" t="str">
        <f>IF(A128="","",MAX(0,MIN(1*H128,Calculator!prev_heloc_int_balance+K128)))</f>
        <v/>
      </c>
      <c r="M128" s="47" t="str">
        <f>IF(A128="","",(Calculator!prev_heloc_int_balance+K128)-L128)</f>
        <v/>
      </c>
      <c r="N128" s="47" t="str">
        <f t="shared" si="4"/>
        <v/>
      </c>
      <c r="O128" s="47" t="str">
        <f>IF(A128="","",Calculator!prev_heloc_prin_balance-N128)</f>
        <v/>
      </c>
      <c r="P128" s="47" t="str">
        <f t="shared" si="16"/>
        <v/>
      </c>
      <c r="Q128" s="40"/>
      <c r="R128" s="67">
        <f t="shared" si="5"/>
        <v>90</v>
      </c>
      <c r="S128" s="68">
        <f t="shared" si="6"/>
        <v>45839</v>
      </c>
      <c r="T128" s="47">
        <f t="shared" si="7"/>
        <v>1079.190945</v>
      </c>
      <c r="U128" s="47">
        <f t="shared" si="8"/>
        <v>799.8751107</v>
      </c>
      <c r="V128" s="47">
        <f t="shared" si="9"/>
        <v>279.3158346</v>
      </c>
      <c r="W128" s="47">
        <f t="shared" si="10"/>
        <v>159695.7063</v>
      </c>
      <c r="X128" s="40"/>
      <c r="Y128" s="67">
        <f t="shared" si="11"/>
        <v>90</v>
      </c>
      <c r="Z128" s="68">
        <f t="shared" si="12"/>
        <v>45839</v>
      </c>
      <c r="AA128" s="47">
        <f>IF(Y128="","",MIN($D$9+Calculator!free_cash_flow,AD127+AB128))</f>
        <v>1579.190945</v>
      </c>
      <c r="AB128" s="47">
        <f t="shared" si="13"/>
        <v>520.4946734</v>
      </c>
      <c r="AC128" s="47">
        <f t="shared" si="14"/>
        <v>1058.696272</v>
      </c>
      <c r="AD128" s="47">
        <f t="shared" si="15"/>
        <v>103040.2384</v>
      </c>
    </row>
    <row r="129" ht="12.75" customHeight="1">
      <c r="A129" s="67" t="str">
        <f>IF(OR(Calculator!prev_total_owed&lt;=0,Calculator!prev_total_owed=""),"",Calculator!prev_pmt_num+1)</f>
        <v/>
      </c>
      <c r="B129" s="68" t="str">
        <f t="shared" si="1"/>
        <v/>
      </c>
      <c r="C129" s="47" t="str">
        <f>IF(A129="","",MIN(D129+Calculator!prev_prin_balance,Calculator!loan_payment+J129))</f>
        <v/>
      </c>
      <c r="D129" s="47" t="str">
        <f>IF(A129="","",ROUND($D$6/12*MAX(0,(Calculator!prev_prin_balance)),2))</f>
        <v/>
      </c>
      <c r="E129" s="47" t="str">
        <f t="shared" si="2"/>
        <v/>
      </c>
      <c r="F129" s="47" t="str">
        <f>IF(A129="","",ROUND(SUM(Calculator!prev_prin_balance,-E129),2))</f>
        <v/>
      </c>
      <c r="G129" s="69" t="str">
        <f t="shared" si="3"/>
        <v/>
      </c>
      <c r="H129" s="47" t="str">
        <f>IF(A129="","",IF(Calculator!prev_prin_balance=0,MIN(Calculator!prev_heloc_prin_balance+Calculator!prev_heloc_int_balance+K129,MAX(0,Calculator!free_cash_flow+Calculator!loan_payment))+IF($O$7="No",0,Calculator!loan_payment+$I$6),IF($O$7="No",Calculator!free_cash_flow,$I$5)))</f>
        <v/>
      </c>
      <c r="I129" s="47" t="str">
        <f>IF(A129="","",IF($O$7="Yes",$I$6+Calculator!loan_payment,0))</f>
        <v/>
      </c>
      <c r="J129" s="47" t="str">
        <f>IF(A129="","",IF(Calculator!prev_prin_balance&lt;=0,0,IF(Calculator!prev_heloc_prin_balance&lt;Calculator!free_cash_flow,MAX(0,MIN($O$6,D129+Calculator!prev_prin_balance+Calculator!loan_payment)),0)))</f>
        <v/>
      </c>
      <c r="K129" s="47" t="str">
        <f>IF(A129="","",ROUND((B129-Calculator!prev_date)*(Calculator!prev_heloc_rate/$O$8)*MAX(0,Calculator!prev_heloc_prin_balance),2))</f>
        <v/>
      </c>
      <c r="L129" s="47" t="str">
        <f>IF(A129="","",MAX(0,MIN(1*H129,Calculator!prev_heloc_int_balance+K129)))</f>
        <v/>
      </c>
      <c r="M129" s="47" t="str">
        <f>IF(A129="","",(Calculator!prev_heloc_int_balance+K129)-L129)</f>
        <v/>
      </c>
      <c r="N129" s="47" t="str">
        <f t="shared" si="4"/>
        <v/>
      </c>
      <c r="O129" s="47" t="str">
        <f>IF(A129="","",Calculator!prev_heloc_prin_balance-N129)</f>
        <v/>
      </c>
      <c r="P129" s="47" t="str">
        <f t="shared" si="16"/>
        <v/>
      </c>
      <c r="Q129" s="40"/>
      <c r="R129" s="67">
        <f t="shared" si="5"/>
        <v>91</v>
      </c>
      <c r="S129" s="68">
        <f t="shared" si="6"/>
        <v>45870</v>
      </c>
      <c r="T129" s="47">
        <f t="shared" si="7"/>
        <v>1079.190945</v>
      </c>
      <c r="U129" s="47">
        <f t="shared" si="8"/>
        <v>798.4785315</v>
      </c>
      <c r="V129" s="47">
        <f t="shared" si="9"/>
        <v>280.7124138</v>
      </c>
      <c r="W129" s="47">
        <f t="shared" si="10"/>
        <v>159414.9939</v>
      </c>
      <c r="X129" s="40"/>
      <c r="Y129" s="67">
        <f t="shared" si="11"/>
        <v>91</v>
      </c>
      <c r="Z129" s="68">
        <f t="shared" si="12"/>
        <v>45870</v>
      </c>
      <c r="AA129" s="47">
        <f>IF(Y129="","",MIN($D$9+Calculator!free_cash_flow,AD128+AB129))</f>
        <v>1579.190945</v>
      </c>
      <c r="AB129" s="47">
        <f t="shared" si="13"/>
        <v>515.201192</v>
      </c>
      <c r="AC129" s="47">
        <f t="shared" si="14"/>
        <v>1063.989753</v>
      </c>
      <c r="AD129" s="47">
        <f t="shared" si="15"/>
        <v>101976.2487</v>
      </c>
    </row>
    <row r="130" ht="12.75" customHeight="1">
      <c r="A130" s="67" t="str">
        <f>IF(OR(Calculator!prev_total_owed&lt;=0,Calculator!prev_total_owed=""),"",Calculator!prev_pmt_num+1)</f>
        <v/>
      </c>
      <c r="B130" s="68" t="str">
        <f t="shared" si="1"/>
        <v/>
      </c>
      <c r="C130" s="47" t="str">
        <f>IF(A130="","",MIN(D130+Calculator!prev_prin_balance,Calculator!loan_payment+J130))</f>
        <v/>
      </c>
      <c r="D130" s="47" t="str">
        <f>IF(A130="","",ROUND($D$6/12*MAX(0,(Calculator!prev_prin_balance)),2))</f>
        <v/>
      </c>
      <c r="E130" s="47" t="str">
        <f t="shared" si="2"/>
        <v/>
      </c>
      <c r="F130" s="47" t="str">
        <f>IF(A130="","",ROUND(SUM(Calculator!prev_prin_balance,-E130),2))</f>
        <v/>
      </c>
      <c r="G130" s="69" t="str">
        <f t="shared" si="3"/>
        <v/>
      </c>
      <c r="H130" s="47" t="str">
        <f>IF(A130="","",IF(Calculator!prev_prin_balance=0,MIN(Calculator!prev_heloc_prin_balance+Calculator!prev_heloc_int_balance+K130,MAX(0,Calculator!free_cash_flow+Calculator!loan_payment))+IF($O$7="No",0,Calculator!loan_payment+$I$6),IF($O$7="No",Calculator!free_cash_flow,$I$5)))</f>
        <v/>
      </c>
      <c r="I130" s="47" t="str">
        <f>IF(A130="","",IF($O$7="Yes",$I$6+Calculator!loan_payment,0))</f>
        <v/>
      </c>
      <c r="J130" s="47" t="str">
        <f>IF(A130="","",IF(Calculator!prev_prin_balance&lt;=0,0,IF(Calculator!prev_heloc_prin_balance&lt;Calculator!free_cash_flow,MAX(0,MIN($O$6,D130+Calculator!prev_prin_balance+Calculator!loan_payment)),0)))</f>
        <v/>
      </c>
      <c r="K130" s="47" t="str">
        <f>IF(A130="","",ROUND((B130-Calculator!prev_date)*(Calculator!prev_heloc_rate/$O$8)*MAX(0,Calculator!prev_heloc_prin_balance),2))</f>
        <v/>
      </c>
      <c r="L130" s="47" t="str">
        <f>IF(A130="","",MAX(0,MIN(1*H130,Calculator!prev_heloc_int_balance+K130)))</f>
        <v/>
      </c>
      <c r="M130" s="47" t="str">
        <f>IF(A130="","",(Calculator!prev_heloc_int_balance+K130)-L130)</f>
        <v/>
      </c>
      <c r="N130" s="47" t="str">
        <f t="shared" si="4"/>
        <v/>
      </c>
      <c r="O130" s="47" t="str">
        <f>IF(A130="","",Calculator!prev_heloc_prin_balance-N130)</f>
        <v/>
      </c>
      <c r="P130" s="47" t="str">
        <f t="shared" si="16"/>
        <v/>
      </c>
      <c r="Q130" s="40"/>
      <c r="R130" s="67">
        <f t="shared" si="5"/>
        <v>92</v>
      </c>
      <c r="S130" s="68">
        <f t="shared" si="6"/>
        <v>45901</v>
      </c>
      <c r="T130" s="47">
        <f t="shared" si="7"/>
        <v>1079.190945</v>
      </c>
      <c r="U130" s="47">
        <f t="shared" si="8"/>
        <v>797.0749695</v>
      </c>
      <c r="V130" s="47">
        <f t="shared" si="9"/>
        <v>282.1159758</v>
      </c>
      <c r="W130" s="47">
        <f t="shared" si="10"/>
        <v>159132.8779</v>
      </c>
      <c r="X130" s="40"/>
      <c r="Y130" s="67">
        <f t="shared" si="11"/>
        <v>92</v>
      </c>
      <c r="Z130" s="68">
        <f t="shared" si="12"/>
        <v>45901</v>
      </c>
      <c r="AA130" s="47">
        <f>IF(Y130="","",MIN($D$9+Calculator!free_cash_flow,AD129+AB130))</f>
        <v>1579.190945</v>
      </c>
      <c r="AB130" s="47">
        <f t="shared" si="13"/>
        <v>509.8812433</v>
      </c>
      <c r="AC130" s="47">
        <f t="shared" si="14"/>
        <v>1069.309702</v>
      </c>
      <c r="AD130" s="47">
        <f t="shared" si="15"/>
        <v>100906.939</v>
      </c>
    </row>
    <row r="131" ht="12.75" customHeight="1">
      <c r="A131" s="67" t="str">
        <f>IF(OR(Calculator!prev_total_owed&lt;=0,Calculator!prev_total_owed=""),"",Calculator!prev_pmt_num+1)</f>
        <v/>
      </c>
      <c r="B131" s="68" t="str">
        <f t="shared" si="1"/>
        <v/>
      </c>
      <c r="C131" s="47" t="str">
        <f>IF(A131="","",MIN(D131+Calculator!prev_prin_balance,Calculator!loan_payment+J131))</f>
        <v/>
      </c>
      <c r="D131" s="47" t="str">
        <f>IF(A131="","",ROUND($D$6/12*MAX(0,(Calculator!prev_prin_balance)),2))</f>
        <v/>
      </c>
      <c r="E131" s="47" t="str">
        <f t="shared" si="2"/>
        <v/>
      </c>
      <c r="F131" s="47" t="str">
        <f>IF(A131="","",ROUND(SUM(Calculator!prev_prin_balance,-E131),2))</f>
        <v/>
      </c>
      <c r="G131" s="69" t="str">
        <f t="shared" si="3"/>
        <v/>
      </c>
      <c r="H131" s="47" t="str">
        <f>IF(A131="","",IF(Calculator!prev_prin_balance=0,MIN(Calculator!prev_heloc_prin_balance+Calculator!prev_heloc_int_balance+K131,MAX(0,Calculator!free_cash_flow+Calculator!loan_payment))+IF($O$7="No",0,Calculator!loan_payment+$I$6),IF($O$7="No",Calculator!free_cash_flow,$I$5)))</f>
        <v/>
      </c>
      <c r="I131" s="47" t="str">
        <f>IF(A131="","",IF($O$7="Yes",$I$6+Calculator!loan_payment,0))</f>
        <v/>
      </c>
      <c r="J131" s="47" t="str">
        <f>IF(A131="","",IF(Calculator!prev_prin_balance&lt;=0,0,IF(Calculator!prev_heloc_prin_balance&lt;Calculator!free_cash_flow,MAX(0,MIN($O$6,D131+Calculator!prev_prin_balance+Calculator!loan_payment)),0)))</f>
        <v/>
      </c>
      <c r="K131" s="47" t="str">
        <f>IF(A131="","",ROUND((B131-Calculator!prev_date)*(Calculator!prev_heloc_rate/$O$8)*MAX(0,Calculator!prev_heloc_prin_balance),2))</f>
        <v/>
      </c>
      <c r="L131" s="47" t="str">
        <f>IF(A131="","",MAX(0,MIN(1*H131,Calculator!prev_heloc_int_balance+K131)))</f>
        <v/>
      </c>
      <c r="M131" s="47" t="str">
        <f>IF(A131="","",(Calculator!prev_heloc_int_balance+K131)-L131)</f>
        <v/>
      </c>
      <c r="N131" s="47" t="str">
        <f t="shared" si="4"/>
        <v/>
      </c>
      <c r="O131" s="47" t="str">
        <f>IF(A131="","",Calculator!prev_heloc_prin_balance-N131)</f>
        <v/>
      </c>
      <c r="P131" s="47" t="str">
        <f t="shared" si="16"/>
        <v/>
      </c>
      <c r="Q131" s="40"/>
      <c r="R131" s="67">
        <f t="shared" si="5"/>
        <v>93</v>
      </c>
      <c r="S131" s="68">
        <f t="shared" si="6"/>
        <v>45931</v>
      </c>
      <c r="T131" s="47">
        <f t="shared" si="7"/>
        <v>1079.190945</v>
      </c>
      <c r="U131" s="47">
        <f t="shared" si="8"/>
        <v>795.6643896</v>
      </c>
      <c r="V131" s="47">
        <f t="shared" si="9"/>
        <v>283.5265557</v>
      </c>
      <c r="W131" s="47">
        <f t="shared" si="10"/>
        <v>158849.3514</v>
      </c>
      <c r="X131" s="40"/>
      <c r="Y131" s="67">
        <f t="shared" si="11"/>
        <v>93</v>
      </c>
      <c r="Z131" s="68">
        <f t="shared" si="12"/>
        <v>45931</v>
      </c>
      <c r="AA131" s="47">
        <f>IF(Y131="","",MIN($D$9+Calculator!free_cash_flow,AD130+AB131))</f>
        <v>1579.190945</v>
      </c>
      <c r="AB131" s="47">
        <f t="shared" si="13"/>
        <v>504.5346948</v>
      </c>
      <c r="AC131" s="47">
        <f t="shared" si="14"/>
        <v>1074.656251</v>
      </c>
      <c r="AD131" s="47">
        <f t="shared" si="15"/>
        <v>99832.2827</v>
      </c>
    </row>
    <row r="132" ht="12.75" customHeight="1">
      <c r="A132" s="67" t="str">
        <f>IF(OR(Calculator!prev_total_owed&lt;=0,Calculator!prev_total_owed=""),"",Calculator!prev_pmt_num+1)</f>
        <v/>
      </c>
      <c r="B132" s="68" t="str">
        <f t="shared" si="1"/>
        <v/>
      </c>
      <c r="C132" s="47" t="str">
        <f>IF(A132="","",MIN(D132+Calculator!prev_prin_balance,Calculator!loan_payment+J132))</f>
        <v/>
      </c>
      <c r="D132" s="47" t="str">
        <f>IF(A132="","",ROUND($D$6/12*MAX(0,(Calculator!prev_prin_balance)),2))</f>
        <v/>
      </c>
      <c r="E132" s="47" t="str">
        <f t="shared" si="2"/>
        <v/>
      </c>
      <c r="F132" s="47" t="str">
        <f>IF(A132="","",ROUND(SUM(Calculator!prev_prin_balance,-E132),2))</f>
        <v/>
      </c>
      <c r="G132" s="69" t="str">
        <f t="shared" si="3"/>
        <v/>
      </c>
      <c r="H132" s="47" t="str">
        <f>IF(A132="","",IF(Calculator!prev_prin_balance=0,MIN(Calculator!prev_heloc_prin_balance+Calculator!prev_heloc_int_balance+K132,MAX(0,Calculator!free_cash_flow+Calculator!loan_payment))+IF($O$7="No",0,Calculator!loan_payment+$I$6),IF($O$7="No",Calculator!free_cash_flow,$I$5)))</f>
        <v/>
      </c>
      <c r="I132" s="47" t="str">
        <f>IF(A132="","",IF($O$7="Yes",$I$6+Calculator!loan_payment,0))</f>
        <v/>
      </c>
      <c r="J132" s="47" t="str">
        <f>IF(A132="","",IF(Calculator!prev_prin_balance&lt;=0,0,IF(Calculator!prev_heloc_prin_balance&lt;Calculator!free_cash_flow,MAX(0,MIN($O$6,D132+Calculator!prev_prin_balance+Calculator!loan_payment)),0)))</f>
        <v/>
      </c>
      <c r="K132" s="47" t="str">
        <f>IF(A132="","",ROUND((B132-Calculator!prev_date)*(Calculator!prev_heloc_rate/$O$8)*MAX(0,Calculator!prev_heloc_prin_balance),2))</f>
        <v/>
      </c>
      <c r="L132" s="47" t="str">
        <f>IF(A132="","",MAX(0,MIN(1*H132,Calculator!prev_heloc_int_balance+K132)))</f>
        <v/>
      </c>
      <c r="M132" s="47" t="str">
        <f>IF(A132="","",(Calculator!prev_heloc_int_balance+K132)-L132)</f>
        <v/>
      </c>
      <c r="N132" s="47" t="str">
        <f t="shared" si="4"/>
        <v/>
      </c>
      <c r="O132" s="47" t="str">
        <f>IF(A132="","",Calculator!prev_heloc_prin_balance-N132)</f>
        <v/>
      </c>
      <c r="P132" s="47" t="str">
        <f t="shared" si="16"/>
        <v/>
      </c>
      <c r="Q132" s="40"/>
      <c r="R132" s="67">
        <f t="shared" si="5"/>
        <v>94</v>
      </c>
      <c r="S132" s="68">
        <f t="shared" si="6"/>
        <v>45962</v>
      </c>
      <c r="T132" s="47">
        <f t="shared" si="7"/>
        <v>1079.190945</v>
      </c>
      <c r="U132" s="47">
        <f t="shared" si="8"/>
        <v>794.2467568</v>
      </c>
      <c r="V132" s="47">
        <f t="shared" si="9"/>
        <v>284.9441885</v>
      </c>
      <c r="W132" s="47">
        <f t="shared" si="10"/>
        <v>158564.4072</v>
      </c>
      <c r="X132" s="40"/>
      <c r="Y132" s="67">
        <f t="shared" si="11"/>
        <v>94</v>
      </c>
      <c r="Z132" s="68">
        <f t="shared" si="12"/>
        <v>45962</v>
      </c>
      <c r="AA132" s="47">
        <f>IF(Y132="","",MIN($D$9+Calculator!free_cash_flow,AD131+AB132))</f>
        <v>1579.190945</v>
      </c>
      <c r="AB132" s="47">
        <f t="shared" si="13"/>
        <v>499.1614135</v>
      </c>
      <c r="AC132" s="47">
        <f t="shared" si="14"/>
        <v>1080.029532</v>
      </c>
      <c r="AD132" s="47">
        <f t="shared" si="15"/>
        <v>98752.25317</v>
      </c>
    </row>
    <row r="133" ht="12.75" customHeight="1">
      <c r="A133" s="67" t="str">
        <f>IF(OR(Calculator!prev_total_owed&lt;=0,Calculator!prev_total_owed=""),"",Calculator!prev_pmt_num+1)</f>
        <v/>
      </c>
      <c r="B133" s="68" t="str">
        <f t="shared" si="1"/>
        <v/>
      </c>
      <c r="C133" s="47" t="str">
        <f>IF(A133="","",MIN(D133+Calculator!prev_prin_balance,Calculator!loan_payment+J133))</f>
        <v/>
      </c>
      <c r="D133" s="47" t="str">
        <f>IF(A133="","",ROUND($D$6/12*MAX(0,(Calculator!prev_prin_balance)),2))</f>
        <v/>
      </c>
      <c r="E133" s="47" t="str">
        <f t="shared" si="2"/>
        <v/>
      </c>
      <c r="F133" s="47" t="str">
        <f>IF(A133="","",ROUND(SUM(Calculator!prev_prin_balance,-E133),2))</f>
        <v/>
      </c>
      <c r="G133" s="69" t="str">
        <f t="shared" si="3"/>
        <v/>
      </c>
      <c r="H133" s="47" t="str">
        <f>IF(A133="","",IF(Calculator!prev_prin_balance=0,MIN(Calculator!prev_heloc_prin_balance+Calculator!prev_heloc_int_balance+K133,MAX(0,Calculator!free_cash_flow+Calculator!loan_payment))+IF($O$7="No",0,Calculator!loan_payment+$I$6),IF($O$7="No",Calculator!free_cash_flow,$I$5)))</f>
        <v/>
      </c>
      <c r="I133" s="47" t="str">
        <f>IF(A133="","",IF($O$7="Yes",$I$6+Calculator!loan_payment,0))</f>
        <v/>
      </c>
      <c r="J133" s="47" t="str">
        <f>IF(A133="","",IF(Calculator!prev_prin_balance&lt;=0,0,IF(Calculator!prev_heloc_prin_balance&lt;Calculator!free_cash_flow,MAX(0,MIN($O$6,D133+Calculator!prev_prin_balance+Calculator!loan_payment)),0)))</f>
        <v/>
      </c>
      <c r="K133" s="47" t="str">
        <f>IF(A133="","",ROUND((B133-Calculator!prev_date)*(Calculator!prev_heloc_rate/$O$8)*MAX(0,Calculator!prev_heloc_prin_balance),2))</f>
        <v/>
      </c>
      <c r="L133" s="47" t="str">
        <f>IF(A133="","",MAX(0,MIN(1*H133,Calculator!prev_heloc_int_balance+K133)))</f>
        <v/>
      </c>
      <c r="M133" s="47" t="str">
        <f>IF(A133="","",(Calculator!prev_heloc_int_balance+K133)-L133)</f>
        <v/>
      </c>
      <c r="N133" s="47" t="str">
        <f t="shared" si="4"/>
        <v/>
      </c>
      <c r="O133" s="47" t="str">
        <f>IF(A133="","",Calculator!prev_heloc_prin_balance-N133)</f>
        <v/>
      </c>
      <c r="P133" s="47" t="str">
        <f t="shared" si="16"/>
        <v/>
      </c>
      <c r="Q133" s="40"/>
      <c r="R133" s="67">
        <f t="shared" si="5"/>
        <v>95</v>
      </c>
      <c r="S133" s="68">
        <f t="shared" si="6"/>
        <v>45992</v>
      </c>
      <c r="T133" s="47">
        <f t="shared" si="7"/>
        <v>1079.190945</v>
      </c>
      <c r="U133" s="47">
        <f t="shared" si="8"/>
        <v>792.8220359</v>
      </c>
      <c r="V133" s="47">
        <f t="shared" si="9"/>
        <v>286.3689094</v>
      </c>
      <c r="W133" s="47">
        <f t="shared" si="10"/>
        <v>158278.0383</v>
      </c>
      <c r="X133" s="40"/>
      <c r="Y133" s="67">
        <f t="shared" si="11"/>
        <v>95</v>
      </c>
      <c r="Z133" s="68">
        <f t="shared" si="12"/>
        <v>45992</v>
      </c>
      <c r="AA133" s="47">
        <f>IF(Y133="","",MIN($D$9+Calculator!free_cash_flow,AD132+AB133))</f>
        <v>1579.190945</v>
      </c>
      <c r="AB133" s="47">
        <f t="shared" si="13"/>
        <v>493.7612658</v>
      </c>
      <c r="AC133" s="47">
        <f t="shared" si="14"/>
        <v>1085.429679</v>
      </c>
      <c r="AD133" s="47">
        <f t="shared" si="15"/>
        <v>97666.82349</v>
      </c>
    </row>
    <row r="134" ht="12.75" customHeight="1">
      <c r="A134" s="67" t="str">
        <f>IF(OR(Calculator!prev_total_owed&lt;=0,Calculator!prev_total_owed=""),"",Calculator!prev_pmt_num+1)</f>
        <v/>
      </c>
      <c r="B134" s="68" t="str">
        <f t="shared" si="1"/>
        <v/>
      </c>
      <c r="C134" s="47" t="str">
        <f>IF(A134="","",MIN(D134+Calculator!prev_prin_balance,Calculator!loan_payment+J134))</f>
        <v/>
      </c>
      <c r="D134" s="47" t="str">
        <f>IF(A134="","",ROUND($D$6/12*MAX(0,(Calculator!prev_prin_balance)),2))</f>
        <v/>
      </c>
      <c r="E134" s="47" t="str">
        <f t="shared" si="2"/>
        <v/>
      </c>
      <c r="F134" s="47" t="str">
        <f>IF(A134="","",ROUND(SUM(Calculator!prev_prin_balance,-E134),2))</f>
        <v/>
      </c>
      <c r="G134" s="69" t="str">
        <f t="shared" si="3"/>
        <v/>
      </c>
      <c r="H134" s="47" t="str">
        <f>IF(A134="","",IF(Calculator!prev_prin_balance=0,MIN(Calculator!prev_heloc_prin_balance+Calculator!prev_heloc_int_balance+K134,MAX(0,Calculator!free_cash_flow+Calculator!loan_payment))+IF($O$7="No",0,Calculator!loan_payment+$I$6),IF($O$7="No",Calculator!free_cash_flow,$I$5)))</f>
        <v/>
      </c>
      <c r="I134" s="47" t="str">
        <f>IF(A134="","",IF($O$7="Yes",$I$6+Calculator!loan_payment,0))</f>
        <v/>
      </c>
      <c r="J134" s="47" t="str">
        <f>IF(A134="","",IF(Calculator!prev_prin_balance&lt;=0,0,IF(Calculator!prev_heloc_prin_balance&lt;Calculator!free_cash_flow,MAX(0,MIN($O$6,D134+Calculator!prev_prin_balance+Calculator!loan_payment)),0)))</f>
        <v/>
      </c>
      <c r="K134" s="47" t="str">
        <f>IF(A134="","",ROUND((B134-Calculator!prev_date)*(Calculator!prev_heloc_rate/$O$8)*MAX(0,Calculator!prev_heloc_prin_balance),2))</f>
        <v/>
      </c>
      <c r="L134" s="47" t="str">
        <f>IF(A134="","",MAX(0,MIN(1*H134,Calculator!prev_heloc_int_balance+K134)))</f>
        <v/>
      </c>
      <c r="M134" s="47" t="str">
        <f>IF(A134="","",(Calculator!prev_heloc_int_balance+K134)-L134)</f>
        <v/>
      </c>
      <c r="N134" s="47" t="str">
        <f t="shared" si="4"/>
        <v/>
      </c>
      <c r="O134" s="47" t="str">
        <f>IF(A134="","",Calculator!prev_heloc_prin_balance-N134)</f>
        <v/>
      </c>
      <c r="P134" s="47" t="str">
        <f t="shared" si="16"/>
        <v/>
      </c>
      <c r="Q134" s="40"/>
      <c r="R134" s="67">
        <f t="shared" si="5"/>
        <v>96</v>
      </c>
      <c r="S134" s="68">
        <f t="shared" si="6"/>
        <v>46023</v>
      </c>
      <c r="T134" s="47">
        <f t="shared" si="7"/>
        <v>1079.190945</v>
      </c>
      <c r="U134" s="47">
        <f t="shared" si="8"/>
        <v>791.3901913</v>
      </c>
      <c r="V134" s="47">
        <f t="shared" si="9"/>
        <v>287.800754</v>
      </c>
      <c r="W134" s="47">
        <f t="shared" si="10"/>
        <v>157990.2375</v>
      </c>
      <c r="X134" s="40"/>
      <c r="Y134" s="67">
        <f t="shared" si="11"/>
        <v>96</v>
      </c>
      <c r="Z134" s="68">
        <f t="shared" si="12"/>
        <v>46023</v>
      </c>
      <c r="AA134" s="47">
        <f>IF(Y134="","",MIN($D$9+Calculator!free_cash_flow,AD133+AB134))</f>
        <v>1579.190945</v>
      </c>
      <c r="AB134" s="47">
        <f t="shared" si="13"/>
        <v>488.3341174</v>
      </c>
      <c r="AC134" s="47">
        <f t="shared" si="14"/>
        <v>1090.856828</v>
      </c>
      <c r="AD134" s="47">
        <f t="shared" si="15"/>
        <v>96575.96666</v>
      </c>
    </row>
    <row r="135" ht="12.75" customHeight="1">
      <c r="A135" s="67" t="str">
        <f>IF(OR(Calculator!prev_total_owed&lt;=0,Calculator!prev_total_owed=""),"",Calculator!prev_pmt_num+1)</f>
        <v/>
      </c>
      <c r="B135" s="68" t="str">
        <f t="shared" si="1"/>
        <v/>
      </c>
      <c r="C135" s="47" t="str">
        <f>IF(A135="","",MIN(D135+Calculator!prev_prin_balance,Calculator!loan_payment+J135))</f>
        <v/>
      </c>
      <c r="D135" s="47" t="str">
        <f>IF(A135="","",ROUND($D$6/12*MAX(0,(Calculator!prev_prin_balance)),2))</f>
        <v/>
      </c>
      <c r="E135" s="47" t="str">
        <f t="shared" si="2"/>
        <v/>
      </c>
      <c r="F135" s="47" t="str">
        <f>IF(A135="","",ROUND(SUM(Calculator!prev_prin_balance,-E135),2))</f>
        <v/>
      </c>
      <c r="G135" s="69" t="str">
        <f t="shared" si="3"/>
        <v/>
      </c>
      <c r="H135" s="47" t="str">
        <f>IF(A135="","",IF(Calculator!prev_prin_balance=0,MIN(Calculator!prev_heloc_prin_balance+Calculator!prev_heloc_int_balance+K135,MAX(0,Calculator!free_cash_flow+Calculator!loan_payment))+IF($O$7="No",0,Calculator!loan_payment+$I$6),IF($O$7="No",Calculator!free_cash_flow,$I$5)))</f>
        <v/>
      </c>
      <c r="I135" s="47" t="str">
        <f>IF(A135="","",IF($O$7="Yes",$I$6+Calculator!loan_payment,0))</f>
        <v/>
      </c>
      <c r="J135" s="47" t="str">
        <f>IF(A135="","",IF(Calculator!prev_prin_balance&lt;=0,0,IF(Calculator!prev_heloc_prin_balance&lt;Calculator!free_cash_flow,MAX(0,MIN($O$6,D135+Calculator!prev_prin_balance+Calculator!loan_payment)),0)))</f>
        <v/>
      </c>
      <c r="K135" s="47" t="str">
        <f>IF(A135="","",ROUND((B135-Calculator!prev_date)*(Calculator!prev_heloc_rate/$O$8)*MAX(0,Calculator!prev_heloc_prin_balance),2))</f>
        <v/>
      </c>
      <c r="L135" s="47" t="str">
        <f>IF(A135="","",MAX(0,MIN(1*H135,Calculator!prev_heloc_int_balance+K135)))</f>
        <v/>
      </c>
      <c r="M135" s="47" t="str">
        <f>IF(A135="","",(Calculator!prev_heloc_int_balance+K135)-L135)</f>
        <v/>
      </c>
      <c r="N135" s="47" t="str">
        <f t="shared" si="4"/>
        <v/>
      </c>
      <c r="O135" s="47" t="str">
        <f>IF(A135="","",Calculator!prev_heloc_prin_balance-N135)</f>
        <v/>
      </c>
      <c r="P135" s="47" t="str">
        <f t="shared" si="16"/>
        <v/>
      </c>
      <c r="Q135" s="40"/>
      <c r="R135" s="67">
        <f t="shared" si="5"/>
        <v>97</v>
      </c>
      <c r="S135" s="68">
        <f t="shared" si="6"/>
        <v>46054</v>
      </c>
      <c r="T135" s="47">
        <f t="shared" si="7"/>
        <v>1079.190945</v>
      </c>
      <c r="U135" s="47">
        <f t="shared" si="8"/>
        <v>789.9511875</v>
      </c>
      <c r="V135" s="47">
        <f t="shared" si="9"/>
        <v>289.2397577</v>
      </c>
      <c r="W135" s="47">
        <f t="shared" si="10"/>
        <v>157700.9977</v>
      </c>
      <c r="X135" s="40"/>
      <c r="Y135" s="67">
        <f t="shared" si="11"/>
        <v>97</v>
      </c>
      <c r="Z135" s="68">
        <f t="shared" si="12"/>
        <v>46054</v>
      </c>
      <c r="AA135" s="47">
        <f>IF(Y135="","",MIN($D$9+Calculator!free_cash_flow,AD134+AB135))</f>
        <v>1579.190945</v>
      </c>
      <c r="AB135" s="47">
        <f t="shared" si="13"/>
        <v>482.8798333</v>
      </c>
      <c r="AC135" s="47">
        <f t="shared" si="14"/>
        <v>1096.311112</v>
      </c>
      <c r="AD135" s="47">
        <f t="shared" si="15"/>
        <v>95479.65555</v>
      </c>
    </row>
    <row r="136" ht="12.75" customHeight="1">
      <c r="A136" s="67" t="str">
        <f>IF(OR(Calculator!prev_total_owed&lt;=0,Calculator!prev_total_owed=""),"",Calculator!prev_pmt_num+1)</f>
        <v/>
      </c>
      <c r="B136" s="68" t="str">
        <f t="shared" si="1"/>
        <v/>
      </c>
      <c r="C136" s="47" t="str">
        <f>IF(A136="","",MIN(D136+Calculator!prev_prin_balance,Calculator!loan_payment+J136))</f>
        <v/>
      </c>
      <c r="D136" s="47" t="str">
        <f>IF(A136="","",ROUND($D$6/12*MAX(0,(Calculator!prev_prin_balance)),2))</f>
        <v/>
      </c>
      <c r="E136" s="47" t="str">
        <f t="shared" si="2"/>
        <v/>
      </c>
      <c r="F136" s="47" t="str">
        <f>IF(A136="","",ROUND(SUM(Calculator!prev_prin_balance,-E136),2))</f>
        <v/>
      </c>
      <c r="G136" s="69" t="str">
        <f t="shared" si="3"/>
        <v/>
      </c>
      <c r="H136" s="47" t="str">
        <f>IF(A136="","",IF(Calculator!prev_prin_balance=0,MIN(Calculator!prev_heloc_prin_balance+Calculator!prev_heloc_int_balance+K136,MAX(0,Calculator!free_cash_flow+Calculator!loan_payment))+IF($O$7="No",0,Calculator!loan_payment+$I$6),IF($O$7="No",Calculator!free_cash_flow,$I$5)))</f>
        <v/>
      </c>
      <c r="I136" s="47" t="str">
        <f>IF(A136="","",IF($O$7="Yes",$I$6+Calculator!loan_payment,0))</f>
        <v/>
      </c>
      <c r="J136" s="47" t="str">
        <f>IF(A136="","",IF(Calculator!prev_prin_balance&lt;=0,0,IF(Calculator!prev_heloc_prin_balance&lt;Calculator!free_cash_flow,MAX(0,MIN($O$6,D136+Calculator!prev_prin_balance+Calculator!loan_payment)),0)))</f>
        <v/>
      </c>
      <c r="K136" s="47" t="str">
        <f>IF(A136="","",ROUND((B136-Calculator!prev_date)*(Calculator!prev_heloc_rate/$O$8)*MAX(0,Calculator!prev_heloc_prin_balance),2))</f>
        <v/>
      </c>
      <c r="L136" s="47" t="str">
        <f>IF(A136="","",MAX(0,MIN(1*H136,Calculator!prev_heloc_int_balance+K136)))</f>
        <v/>
      </c>
      <c r="M136" s="47" t="str">
        <f>IF(A136="","",(Calculator!prev_heloc_int_balance+K136)-L136)</f>
        <v/>
      </c>
      <c r="N136" s="47" t="str">
        <f t="shared" si="4"/>
        <v/>
      </c>
      <c r="O136" s="47" t="str">
        <f>IF(A136="","",Calculator!prev_heloc_prin_balance-N136)</f>
        <v/>
      </c>
      <c r="P136" s="47" t="str">
        <f t="shared" si="16"/>
        <v/>
      </c>
      <c r="Q136" s="40"/>
      <c r="R136" s="67">
        <f t="shared" si="5"/>
        <v>98</v>
      </c>
      <c r="S136" s="68">
        <f t="shared" si="6"/>
        <v>46082</v>
      </c>
      <c r="T136" s="47">
        <f t="shared" si="7"/>
        <v>1079.190945</v>
      </c>
      <c r="U136" s="47">
        <f t="shared" si="8"/>
        <v>788.5049887</v>
      </c>
      <c r="V136" s="47">
        <f t="shared" si="9"/>
        <v>290.6859565</v>
      </c>
      <c r="W136" s="47">
        <f t="shared" si="10"/>
        <v>157410.3118</v>
      </c>
      <c r="X136" s="40"/>
      <c r="Y136" s="67">
        <f t="shared" si="11"/>
        <v>98</v>
      </c>
      <c r="Z136" s="68">
        <f t="shared" si="12"/>
        <v>46082</v>
      </c>
      <c r="AA136" s="47">
        <f>IF(Y136="","",MIN($D$9+Calculator!free_cash_flow,AD135+AB136))</f>
        <v>1579.190945</v>
      </c>
      <c r="AB136" s="47">
        <f t="shared" si="13"/>
        <v>477.3982777</v>
      </c>
      <c r="AC136" s="47">
        <f t="shared" si="14"/>
        <v>1101.792668</v>
      </c>
      <c r="AD136" s="47">
        <f t="shared" si="15"/>
        <v>94377.86288</v>
      </c>
    </row>
    <row r="137" ht="12.75" customHeight="1">
      <c r="A137" s="67" t="str">
        <f>IF(OR(Calculator!prev_total_owed&lt;=0,Calculator!prev_total_owed=""),"",Calculator!prev_pmt_num+1)</f>
        <v/>
      </c>
      <c r="B137" s="68" t="str">
        <f t="shared" si="1"/>
        <v/>
      </c>
      <c r="C137" s="47" t="str">
        <f>IF(A137="","",MIN(D137+Calculator!prev_prin_balance,Calculator!loan_payment+J137))</f>
        <v/>
      </c>
      <c r="D137" s="47" t="str">
        <f>IF(A137="","",ROUND($D$6/12*MAX(0,(Calculator!prev_prin_balance)),2))</f>
        <v/>
      </c>
      <c r="E137" s="47" t="str">
        <f t="shared" si="2"/>
        <v/>
      </c>
      <c r="F137" s="47" t="str">
        <f>IF(A137="","",ROUND(SUM(Calculator!prev_prin_balance,-E137),2))</f>
        <v/>
      </c>
      <c r="G137" s="69" t="str">
        <f t="shared" si="3"/>
        <v/>
      </c>
      <c r="H137" s="47" t="str">
        <f>IF(A137="","",IF(Calculator!prev_prin_balance=0,MIN(Calculator!prev_heloc_prin_balance+Calculator!prev_heloc_int_balance+K137,MAX(0,Calculator!free_cash_flow+Calculator!loan_payment))+IF($O$7="No",0,Calculator!loan_payment+$I$6),IF($O$7="No",Calculator!free_cash_flow,$I$5)))</f>
        <v/>
      </c>
      <c r="I137" s="47" t="str">
        <f>IF(A137="","",IF($O$7="Yes",$I$6+Calculator!loan_payment,0))</f>
        <v/>
      </c>
      <c r="J137" s="47" t="str">
        <f>IF(A137="","",IF(Calculator!prev_prin_balance&lt;=0,0,IF(Calculator!prev_heloc_prin_balance&lt;Calculator!free_cash_flow,MAX(0,MIN($O$6,D137+Calculator!prev_prin_balance+Calculator!loan_payment)),0)))</f>
        <v/>
      </c>
      <c r="K137" s="47" t="str">
        <f>IF(A137="","",ROUND((B137-Calculator!prev_date)*(Calculator!prev_heloc_rate/$O$8)*MAX(0,Calculator!prev_heloc_prin_balance),2))</f>
        <v/>
      </c>
      <c r="L137" s="47" t="str">
        <f>IF(A137="","",MAX(0,MIN(1*H137,Calculator!prev_heloc_int_balance+K137)))</f>
        <v/>
      </c>
      <c r="M137" s="47" t="str">
        <f>IF(A137="","",(Calculator!prev_heloc_int_balance+K137)-L137)</f>
        <v/>
      </c>
      <c r="N137" s="47" t="str">
        <f t="shared" si="4"/>
        <v/>
      </c>
      <c r="O137" s="47" t="str">
        <f>IF(A137="","",Calculator!prev_heloc_prin_balance-N137)</f>
        <v/>
      </c>
      <c r="P137" s="47" t="str">
        <f t="shared" si="16"/>
        <v/>
      </c>
      <c r="Q137" s="40"/>
      <c r="R137" s="67">
        <f t="shared" si="5"/>
        <v>99</v>
      </c>
      <c r="S137" s="68">
        <f t="shared" si="6"/>
        <v>46113</v>
      </c>
      <c r="T137" s="47">
        <f t="shared" si="7"/>
        <v>1079.190945</v>
      </c>
      <c r="U137" s="47">
        <f t="shared" si="8"/>
        <v>787.051559</v>
      </c>
      <c r="V137" s="47">
        <f t="shared" si="9"/>
        <v>292.1393863</v>
      </c>
      <c r="W137" s="47">
        <f t="shared" si="10"/>
        <v>157118.1724</v>
      </c>
      <c r="X137" s="40"/>
      <c r="Y137" s="67">
        <f t="shared" si="11"/>
        <v>99</v>
      </c>
      <c r="Z137" s="68">
        <f t="shared" si="12"/>
        <v>46113</v>
      </c>
      <c r="AA137" s="47">
        <f>IF(Y137="","",MIN($D$9+Calculator!free_cash_flow,AD136+AB137))</f>
        <v>1579.190945</v>
      </c>
      <c r="AB137" s="47">
        <f t="shared" si="13"/>
        <v>471.8893144</v>
      </c>
      <c r="AC137" s="47">
        <f t="shared" si="14"/>
        <v>1107.301631</v>
      </c>
      <c r="AD137" s="47">
        <f t="shared" si="15"/>
        <v>93270.56125</v>
      </c>
    </row>
    <row r="138" ht="12.75" customHeight="1">
      <c r="A138" s="67" t="str">
        <f>IF(OR(Calculator!prev_total_owed&lt;=0,Calculator!prev_total_owed=""),"",Calculator!prev_pmt_num+1)</f>
        <v/>
      </c>
      <c r="B138" s="68" t="str">
        <f t="shared" si="1"/>
        <v/>
      </c>
      <c r="C138" s="47" t="str">
        <f>IF(A138="","",MIN(D138+Calculator!prev_prin_balance,Calculator!loan_payment+J138))</f>
        <v/>
      </c>
      <c r="D138" s="47" t="str">
        <f>IF(A138="","",ROUND($D$6/12*MAX(0,(Calculator!prev_prin_balance)),2))</f>
        <v/>
      </c>
      <c r="E138" s="47" t="str">
        <f t="shared" si="2"/>
        <v/>
      </c>
      <c r="F138" s="47" t="str">
        <f>IF(A138="","",ROUND(SUM(Calculator!prev_prin_balance,-E138),2))</f>
        <v/>
      </c>
      <c r="G138" s="69" t="str">
        <f t="shared" si="3"/>
        <v/>
      </c>
      <c r="H138" s="47" t="str">
        <f>IF(A138="","",IF(Calculator!prev_prin_balance=0,MIN(Calculator!prev_heloc_prin_balance+Calculator!prev_heloc_int_balance+K138,MAX(0,Calculator!free_cash_flow+Calculator!loan_payment))+IF($O$7="No",0,Calculator!loan_payment+$I$6),IF($O$7="No",Calculator!free_cash_flow,$I$5)))</f>
        <v/>
      </c>
      <c r="I138" s="47" t="str">
        <f>IF(A138="","",IF($O$7="Yes",$I$6+Calculator!loan_payment,0))</f>
        <v/>
      </c>
      <c r="J138" s="47" t="str">
        <f>IF(A138="","",IF(Calculator!prev_prin_balance&lt;=0,0,IF(Calculator!prev_heloc_prin_balance&lt;Calculator!free_cash_flow,MAX(0,MIN($O$6,D138+Calculator!prev_prin_balance+Calculator!loan_payment)),0)))</f>
        <v/>
      </c>
      <c r="K138" s="47" t="str">
        <f>IF(A138="","",ROUND((B138-Calculator!prev_date)*(Calculator!prev_heloc_rate/$O$8)*MAX(0,Calculator!prev_heloc_prin_balance),2))</f>
        <v/>
      </c>
      <c r="L138" s="47" t="str">
        <f>IF(A138="","",MAX(0,MIN(1*H138,Calculator!prev_heloc_int_balance+K138)))</f>
        <v/>
      </c>
      <c r="M138" s="47" t="str">
        <f>IF(A138="","",(Calculator!prev_heloc_int_balance+K138)-L138)</f>
        <v/>
      </c>
      <c r="N138" s="47" t="str">
        <f t="shared" si="4"/>
        <v/>
      </c>
      <c r="O138" s="47" t="str">
        <f>IF(A138="","",Calculator!prev_heloc_prin_balance-N138)</f>
        <v/>
      </c>
      <c r="P138" s="47" t="str">
        <f t="shared" si="16"/>
        <v/>
      </c>
      <c r="Q138" s="40"/>
      <c r="R138" s="67">
        <f t="shared" si="5"/>
        <v>100</v>
      </c>
      <c r="S138" s="68">
        <f t="shared" si="6"/>
        <v>46143</v>
      </c>
      <c r="T138" s="47">
        <f t="shared" si="7"/>
        <v>1079.190945</v>
      </c>
      <c r="U138" s="47">
        <f t="shared" si="8"/>
        <v>785.590862</v>
      </c>
      <c r="V138" s="47">
        <f t="shared" si="9"/>
        <v>293.6000832</v>
      </c>
      <c r="W138" s="47">
        <f t="shared" si="10"/>
        <v>156824.5723</v>
      </c>
      <c r="X138" s="40"/>
      <c r="Y138" s="67">
        <f t="shared" si="11"/>
        <v>100</v>
      </c>
      <c r="Z138" s="68">
        <f t="shared" si="12"/>
        <v>46143</v>
      </c>
      <c r="AA138" s="47">
        <f>IF(Y138="","",MIN($D$9+Calculator!free_cash_flow,AD137+AB138))</f>
        <v>1579.190945</v>
      </c>
      <c r="AB138" s="47">
        <f t="shared" si="13"/>
        <v>466.3528063</v>
      </c>
      <c r="AC138" s="47">
        <f t="shared" si="14"/>
        <v>1112.838139</v>
      </c>
      <c r="AD138" s="47">
        <f t="shared" si="15"/>
        <v>92157.72311</v>
      </c>
    </row>
    <row r="139" ht="12.75" customHeight="1">
      <c r="A139" s="67" t="str">
        <f>IF(OR(Calculator!prev_total_owed&lt;=0,Calculator!prev_total_owed=""),"",Calculator!prev_pmt_num+1)</f>
        <v/>
      </c>
      <c r="B139" s="68" t="str">
        <f t="shared" si="1"/>
        <v/>
      </c>
      <c r="C139" s="47" t="str">
        <f>IF(A139="","",MIN(D139+Calculator!prev_prin_balance,Calculator!loan_payment+J139))</f>
        <v/>
      </c>
      <c r="D139" s="47" t="str">
        <f>IF(A139="","",ROUND($D$6/12*MAX(0,(Calculator!prev_prin_balance)),2))</f>
        <v/>
      </c>
      <c r="E139" s="47" t="str">
        <f t="shared" si="2"/>
        <v/>
      </c>
      <c r="F139" s="47" t="str">
        <f>IF(A139="","",ROUND(SUM(Calculator!prev_prin_balance,-E139),2))</f>
        <v/>
      </c>
      <c r="G139" s="69" t="str">
        <f t="shared" si="3"/>
        <v/>
      </c>
      <c r="H139" s="47" t="str">
        <f>IF(A139="","",IF(Calculator!prev_prin_balance=0,MIN(Calculator!prev_heloc_prin_balance+Calculator!prev_heloc_int_balance+K139,MAX(0,Calculator!free_cash_flow+Calculator!loan_payment))+IF($O$7="No",0,Calculator!loan_payment+$I$6),IF($O$7="No",Calculator!free_cash_flow,$I$5)))</f>
        <v/>
      </c>
      <c r="I139" s="47" t="str">
        <f>IF(A139="","",IF($O$7="Yes",$I$6+Calculator!loan_payment,0))</f>
        <v/>
      </c>
      <c r="J139" s="47" t="str">
        <f>IF(A139="","",IF(Calculator!prev_prin_balance&lt;=0,0,IF(Calculator!prev_heloc_prin_balance&lt;Calculator!free_cash_flow,MAX(0,MIN($O$6,D139+Calculator!prev_prin_balance+Calculator!loan_payment)),0)))</f>
        <v/>
      </c>
      <c r="K139" s="47" t="str">
        <f>IF(A139="","",ROUND((B139-Calculator!prev_date)*(Calculator!prev_heloc_rate/$O$8)*MAX(0,Calculator!prev_heloc_prin_balance),2))</f>
        <v/>
      </c>
      <c r="L139" s="47" t="str">
        <f>IF(A139="","",MAX(0,MIN(1*H139,Calculator!prev_heloc_int_balance+K139)))</f>
        <v/>
      </c>
      <c r="M139" s="47" t="str">
        <f>IF(A139="","",(Calculator!prev_heloc_int_balance+K139)-L139)</f>
        <v/>
      </c>
      <c r="N139" s="47" t="str">
        <f t="shared" si="4"/>
        <v/>
      </c>
      <c r="O139" s="47" t="str">
        <f>IF(A139="","",Calculator!prev_heloc_prin_balance-N139)</f>
        <v/>
      </c>
      <c r="P139" s="47" t="str">
        <f t="shared" si="16"/>
        <v/>
      </c>
      <c r="Q139" s="40"/>
      <c r="R139" s="67">
        <f t="shared" si="5"/>
        <v>101</v>
      </c>
      <c r="S139" s="68">
        <f t="shared" si="6"/>
        <v>46174</v>
      </c>
      <c r="T139" s="47">
        <f t="shared" si="7"/>
        <v>1079.190945</v>
      </c>
      <c r="U139" s="47">
        <f t="shared" si="8"/>
        <v>784.1228616</v>
      </c>
      <c r="V139" s="47">
        <f t="shared" si="9"/>
        <v>295.0680837</v>
      </c>
      <c r="W139" s="47">
        <f t="shared" si="10"/>
        <v>156529.5042</v>
      </c>
      <c r="X139" s="40"/>
      <c r="Y139" s="67">
        <f t="shared" si="11"/>
        <v>101</v>
      </c>
      <c r="Z139" s="68">
        <f t="shared" si="12"/>
        <v>46174</v>
      </c>
      <c r="AA139" s="47">
        <f>IF(Y139="","",MIN($D$9+Calculator!free_cash_flow,AD138+AB139))</f>
        <v>1579.190945</v>
      </c>
      <c r="AB139" s="47">
        <f t="shared" si="13"/>
        <v>460.7886156</v>
      </c>
      <c r="AC139" s="47">
        <f t="shared" si="14"/>
        <v>1118.40233</v>
      </c>
      <c r="AD139" s="47">
        <f t="shared" si="15"/>
        <v>91039.32078</v>
      </c>
    </row>
    <row r="140" ht="12.75" customHeight="1">
      <c r="A140" s="67" t="str">
        <f>IF(OR(Calculator!prev_total_owed&lt;=0,Calculator!prev_total_owed=""),"",Calculator!prev_pmt_num+1)</f>
        <v/>
      </c>
      <c r="B140" s="68" t="str">
        <f t="shared" si="1"/>
        <v/>
      </c>
      <c r="C140" s="47" t="str">
        <f>IF(A140="","",MIN(D140+Calculator!prev_prin_balance,Calculator!loan_payment+J140))</f>
        <v/>
      </c>
      <c r="D140" s="47" t="str">
        <f>IF(A140="","",ROUND($D$6/12*MAX(0,(Calculator!prev_prin_balance)),2))</f>
        <v/>
      </c>
      <c r="E140" s="47" t="str">
        <f t="shared" si="2"/>
        <v/>
      </c>
      <c r="F140" s="47" t="str">
        <f>IF(A140="","",ROUND(SUM(Calculator!prev_prin_balance,-E140),2))</f>
        <v/>
      </c>
      <c r="G140" s="69" t="str">
        <f t="shared" si="3"/>
        <v/>
      </c>
      <c r="H140" s="47" t="str">
        <f>IF(A140="","",IF(Calculator!prev_prin_balance=0,MIN(Calculator!prev_heloc_prin_balance+Calculator!prev_heloc_int_balance+K140,MAX(0,Calculator!free_cash_flow+Calculator!loan_payment))+IF($O$7="No",0,Calculator!loan_payment+$I$6),IF($O$7="No",Calculator!free_cash_flow,$I$5)))</f>
        <v/>
      </c>
      <c r="I140" s="47" t="str">
        <f>IF(A140="","",IF($O$7="Yes",$I$6+Calculator!loan_payment,0))</f>
        <v/>
      </c>
      <c r="J140" s="47" t="str">
        <f>IF(A140="","",IF(Calculator!prev_prin_balance&lt;=0,0,IF(Calculator!prev_heloc_prin_balance&lt;Calculator!free_cash_flow,MAX(0,MIN($O$6,D140+Calculator!prev_prin_balance+Calculator!loan_payment)),0)))</f>
        <v/>
      </c>
      <c r="K140" s="47" t="str">
        <f>IF(A140="","",ROUND((B140-Calculator!prev_date)*(Calculator!prev_heloc_rate/$O$8)*MAX(0,Calculator!prev_heloc_prin_balance),2))</f>
        <v/>
      </c>
      <c r="L140" s="47" t="str">
        <f>IF(A140="","",MAX(0,MIN(1*H140,Calculator!prev_heloc_int_balance+K140)))</f>
        <v/>
      </c>
      <c r="M140" s="47" t="str">
        <f>IF(A140="","",(Calculator!prev_heloc_int_balance+K140)-L140)</f>
        <v/>
      </c>
      <c r="N140" s="47" t="str">
        <f t="shared" si="4"/>
        <v/>
      </c>
      <c r="O140" s="47" t="str">
        <f>IF(A140="","",Calculator!prev_heloc_prin_balance-N140)</f>
        <v/>
      </c>
      <c r="P140" s="47" t="str">
        <f t="shared" si="16"/>
        <v/>
      </c>
      <c r="Q140" s="40"/>
      <c r="R140" s="67">
        <f t="shared" si="5"/>
        <v>102</v>
      </c>
      <c r="S140" s="68">
        <f t="shared" si="6"/>
        <v>46204</v>
      </c>
      <c r="T140" s="47">
        <f t="shared" si="7"/>
        <v>1079.190945</v>
      </c>
      <c r="U140" s="47">
        <f t="shared" si="8"/>
        <v>782.6475212</v>
      </c>
      <c r="V140" s="47">
        <f t="shared" si="9"/>
        <v>296.5434241</v>
      </c>
      <c r="W140" s="47">
        <f t="shared" si="10"/>
        <v>156232.9608</v>
      </c>
      <c r="X140" s="40"/>
      <c r="Y140" s="67">
        <f t="shared" si="11"/>
        <v>102</v>
      </c>
      <c r="Z140" s="68">
        <f t="shared" si="12"/>
        <v>46204</v>
      </c>
      <c r="AA140" s="47">
        <f>IF(Y140="","",MIN($D$9+Calculator!free_cash_flow,AD139+AB140))</f>
        <v>1579.190945</v>
      </c>
      <c r="AB140" s="47">
        <f t="shared" si="13"/>
        <v>455.1966039</v>
      </c>
      <c r="AC140" s="47">
        <f t="shared" si="14"/>
        <v>1123.994341</v>
      </c>
      <c r="AD140" s="47">
        <f t="shared" si="15"/>
        <v>89915.32644</v>
      </c>
    </row>
    <row r="141" ht="12.75" customHeight="1">
      <c r="A141" s="67" t="str">
        <f>IF(OR(Calculator!prev_total_owed&lt;=0,Calculator!prev_total_owed=""),"",Calculator!prev_pmt_num+1)</f>
        <v/>
      </c>
      <c r="B141" s="68" t="str">
        <f t="shared" si="1"/>
        <v/>
      </c>
      <c r="C141" s="47" t="str">
        <f>IF(A141="","",MIN(D141+Calculator!prev_prin_balance,Calculator!loan_payment+J141))</f>
        <v/>
      </c>
      <c r="D141" s="47" t="str">
        <f>IF(A141="","",ROUND($D$6/12*MAX(0,(Calculator!prev_prin_balance)),2))</f>
        <v/>
      </c>
      <c r="E141" s="47" t="str">
        <f t="shared" si="2"/>
        <v/>
      </c>
      <c r="F141" s="47" t="str">
        <f>IF(A141="","",ROUND(SUM(Calculator!prev_prin_balance,-E141),2))</f>
        <v/>
      </c>
      <c r="G141" s="69" t="str">
        <f t="shared" si="3"/>
        <v/>
      </c>
      <c r="H141" s="47" t="str">
        <f>IF(A141="","",IF(Calculator!prev_prin_balance=0,MIN(Calculator!prev_heloc_prin_balance+Calculator!prev_heloc_int_balance+K141,MAX(0,Calculator!free_cash_flow+Calculator!loan_payment))+IF($O$7="No",0,Calculator!loan_payment+$I$6),IF($O$7="No",Calculator!free_cash_flow,$I$5)))</f>
        <v/>
      </c>
      <c r="I141" s="47" t="str">
        <f>IF(A141="","",IF($O$7="Yes",$I$6+Calculator!loan_payment,0))</f>
        <v/>
      </c>
      <c r="J141" s="47" t="str">
        <f>IF(A141="","",IF(Calculator!prev_prin_balance&lt;=0,0,IF(Calculator!prev_heloc_prin_balance&lt;Calculator!free_cash_flow,MAX(0,MIN($O$6,D141+Calculator!prev_prin_balance+Calculator!loan_payment)),0)))</f>
        <v/>
      </c>
      <c r="K141" s="47" t="str">
        <f>IF(A141="","",ROUND((B141-Calculator!prev_date)*(Calculator!prev_heloc_rate/$O$8)*MAX(0,Calculator!prev_heloc_prin_balance),2))</f>
        <v/>
      </c>
      <c r="L141" s="47" t="str">
        <f>IF(A141="","",MAX(0,MIN(1*H141,Calculator!prev_heloc_int_balance+K141)))</f>
        <v/>
      </c>
      <c r="M141" s="47" t="str">
        <f>IF(A141="","",(Calculator!prev_heloc_int_balance+K141)-L141)</f>
        <v/>
      </c>
      <c r="N141" s="47" t="str">
        <f t="shared" si="4"/>
        <v/>
      </c>
      <c r="O141" s="47" t="str">
        <f>IF(A141="","",Calculator!prev_heloc_prin_balance-N141)</f>
        <v/>
      </c>
      <c r="P141" s="47" t="str">
        <f t="shared" si="16"/>
        <v/>
      </c>
      <c r="Q141" s="40"/>
      <c r="R141" s="67">
        <f t="shared" si="5"/>
        <v>103</v>
      </c>
      <c r="S141" s="68">
        <f t="shared" si="6"/>
        <v>46235</v>
      </c>
      <c r="T141" s="47">
        <f t="shared" si="7"/>
        <v>1079.190945</v>
      </c>
      <c r="U141" s="47">
        <f t="shared" si="8"/>
        <v>781.1648041</v>
      </c>
      <c r="V141" s="47">
        <f t="shared" si="9"/>
        <v>298.0261412</v>
      </c>
      <c r="W141" s="47">
        <f t="shared" si="10"/>
        <v>155934.9347</v>
      </c>
      <c r="X141" s="40"/>
      <c r="Y141" s="67">
        <f t="shared" si="11"/>
        <v>103</v>
      </c>
      <c r="Z141" s="68">
        <f t="shared" si="12"/>
        <v>46235</v>
      </c>
      <c r="AA141" s="47">
        <f>IF(Y141="","",MIN($D$9+Calculator!free_cash_flow,AD140+AB141))</f>
        <v>1579.190945</v>
      </c>
      <c r="AB141" s="47">
        <f t="shared" si="13"/>
        <v>449.5766322</v>
      </c>
      <c r="AC141" s="47">
        <f t="shared" si="14"/>
        <v>1129.614313</v>
      </c>
      <c r="AD141" s="47">
        <f t="shared" si="15"/>
        <v>88785.71213</v>
      </c>
    </row>
    <row r="142" ht="12.75" customHeight="1">
      <c r="A142" s="67" t="str">
        <f>IF(OR(Calculator!prev_total_owed&lt;=0,Calculator!prev_total_owed=""),"",Calculator!prev_pmt_num+1)</f>
        <v/>
      </c>
      <c r="B142" s="68" t="str">
        <f t="shared" si="1"/>
        <v/>
      </c>
      <c r="C142" s="47" t="str">
        <f>IF(A142="","",MIN(D142+Calculator!prev_prin_balance,Calculator!loan_payment+J142))</f>
        <v/>
      </c>
      <c r="D142" s="47" t="str">
        <f>IF(A142="","",ROUND($D$6/12*MAX(0,(Calculator!prev_prin_balance)),2))</f>
        <v/>
      </c>
      <c r="E142" s="47" t="str">
        <f t="shared" si="2"/>
        <v/>
      </c>
      <c r="F142" s="47" t="str">
        <f>IF(A142="","",ROUND(SUM(Calculator!prev_prin_balance,-E142),2))</f>
        <v/>
      </c>
      <c r="G142" s="69" t="str">
        <f t="shared" si="3"/>
        <v/>
      </c>
      <c r="H142" s="47" t="str">
        <f>IF(A142="","",IF(Calculator!prev_prin_balance=0,MIN(Calculator!prev_heloc_prin_balance+Calculator!prev_heloc_int_balance+K142,MAX(0,Calculator!free_cash_flow+Calculator!loan_payment))+IF($O$7="No",0,Calculator!loan_payment+$I$6),IF($O$7="No",Calculator!free_cash_flow,$I$5)))</f>
        <v/>
      </c>
      <c r="I142" s="47" t="str">
        <f>IF(A142="","",IF($O$7="Yes",$I$6+Calculator!loan_payment,0))</f>
        <v/>
      </c>
      <c r="J142" s="47" t="str">
        <f>IF(A142="","",IF(Calculator!prev_prin_balance&lt;=0,0,IF(Calculator!prev_heloc_prin_balance&lt;Calculator!free_cash_flow,MAX(0,MIN($O$6,D142+Calculator!prev_prin_balance+Calculator!loan_payment)),0)))</f>
        <v/>
      </c>
      <c r="K142" s="47" t="str">
        <f>IF(A142="","",ROUND((B142-Calculator!prev_date)*(Calculator!prev_heloc_rate/$O$8)*MAX(0,Calculator!prev_heloc_prin_balance),2))</f>
        <v/>
      </c>
      <c r="L142" s="47" t="str">
        <f>IF(A142="","",MAX(0,MIN(1*H142,Calculator!prev_heloc_int_balance+K142)))</f>
        <v/>
      </c>
      <c r="M142" s="47" t="str">
        <f>IF(A142="","",(Calculator!prev_heloc_int_balance+K142)-L142)</f>
        <v/>
      </c>
      <c r="N142" s="47" t="str">
        <f t="shared" si="4"/>
        <v/>
      </c>
      <c r="O142" s="47" t="str">
        <f>IF(A142="","",Calculator!prev_heloc_prin_balance-N142)</f>
        <v/>
      </c>
      <c r="P142" s="47" t="str">
        <f t="shared" si="16"/>
        <v/>
      </c>
      <c r="Q142" s="40"/>
      <c r="R142" s="67">
        <f t="shared" si="5"/>
        <v>104</v>
      </c>
      <c r="S142" s="68">
        <f t="shared" si="6"/>
        <v>46266</v>
      </c>
      <c r="T142" s="47">
        <f t="shared" si="7"/>
        <v>1079.190945</v>
      </c>
      <c r="U142" s="47">
        <f t="shared" si="8"/>
        <v>779.6746734</v>
      </c>
      <c r="V142" s="47">
        <f t="shared" si="9"/>
        <v>299.5162719</v>
      </c>
      <c r="W142" s="47">
        <f t="shared" si="10"/>
        <v>155635.4184</v>
      </c>
      <c r="X142" s="40"/>
      <c r="Y142" s="67">
        <f t="shared" si="11"/>
        <v>104</v>
      </c>
      <c r="Z142" s="68">
        <f t="shared" si="12"/>
        <v>46266</v>
      </c>
      <c r="AA142" s="47">
        <f>IF(Y142="","",MIN($D$9+Calculator!free_cash_flow,AD141+AB142))</f>
        <v>1579.190945</v>
      </c>
      <c r="AB142" s="47">
        <f t="shared" si="13"/>
        <v>443.9285606</v>
      </c>
      <c r="AC142" s="47">
        <f t="shared" si="14"/>
        <v>1135.262385</v>
      </c>
      <c r="AD142" s="47">
        <f t="shared" si="15"/>
        <v>87650.44974</v>
      </c>
    </row>
    <row r="143" ht="12.75" customHeight="1">
      <c r="A143" s="67" t="str">
        <f>IF(OR(Calculator!prev_total_owed&lt;=0,Calculator!prev_total_owed=""),"",Calculator!prev_pmt_num+1)</f>
        <v/>
      </c>
      <c r="B143" s="68" t="str">
        <f t="shared" si="1"/>
        <v/>
      </c>
      <c r="C143" s="47" t="str">
        <f>IF(A143="","",MIN(D143+Calculator!prev_prin_balance,Calculator!loan_payment+J143))</f>
        <v/>
      </c>
      <c r="D143" s="47" t="str">
        <f>IF(A143="","",ROUND($D$6/12*MAX(0,(Calculator!prev_prin_balance)),2))</f>
        <v/>
      </c>
      <c r="E143" s="47" t="str">
        <f t="shared" si="2"/>
        <v/>
      </c>
      <c r="F143" s="47" t="str">
        <f>IF(A143="","",ROUND(SUM(Calculator!prev_prin_balance,-E143),2))</f>
        <v/>
      </c>
      <c r="G143" s="69" t="str">
        <f t="shared" si="3"/>
        <v/>
      </c>
      <c r="H143" s="47" t="str">
        <f>IF(A143="","",IF(Calculator!prev_prin_balance=0,MIN(Calculator!prev_heloc_prin_balance+Calculator!prev_heloc_int_balance+K143,MAX(0,Calculator!free_cash_flow+Calculator!loan_payment))+IF($O$7="No",0,Calculator!loan_payment+$I$6),IF($O$7="No",Calculator!free_cash_flow,$I$5)))</f>
        <v/>
      </c>
      <c r="I143" s="47" t="str">
        <f>IF(A143="","",IF($O$7="Yes",$I$6+Calculator!loan_payment,0))</f>
        <v/>
      </c>
      <c r="J143" s="47" t="str">
        <f>IF(A143="","",IF(Calculator!prev_prin_balance&lt;=0,0,IF(Calculator!prev_heloc_prin_balance&lt;Calculator!free_cash_flow,MAX(0,MIN($O$6,D143+Calculator!prev_prin_balance+Calculator!loan_payment)),0)))</f>
        <v/>
      </c>
      <c r="K143" s="47" t="str">
        <f>IF(A143="","",ROUND((B143-Calculator!prev_date)*(Calculator!prev_heloc_rate/$O$8)*MAX(0,Calculator!prev_heloc_prin_balance),2))</f>
        <v/>
      </c>
      <c r="L143" s="47" t="str">
        <f>IF(A143="","",MAX(0,MIN(1*H143,Calculator!prev_heloc_int_balance+K143)))</f>
        <v/>
      </c>
      <c r="M143" s="47" t="str">
        <f>IF(A143="","",(Calculator!prev_heloc_int_balance+K143)-L143)</f>
        <v/>
      </c>
      <c r="N143" s="47" t="str">
        <f t="shared" si="4"/>
        <v/>
      </c>
      <c r="O143" s="47" t="str">
        <f>IF(A143="","",Calculator!prev_heloc_prin_balance-N143)</f>
        <v/>
      </c>
      <c r="P143" s="47" t="str">
        <f t="shared" si="16"/>
        <v/>
      </c>
      <c r="Q143" s="40"/>
      <c r="R143" s="67">
        <f t="shared" si="5"/>
        <v>105</v>
      </c>
      <c r="S143" s="68">
        <f t="shared" si="6"/>
        <v>46296</v>
      </c>
      <c r="T143" s="47">
        <f t="shared" si="7"/>
        <v>1079.190945</v>
      </c>
      <c r="U143" s="47">
        <f t="shared" si="8"/>
        <v>778.177092</v>
      </c>
      <c r="V143" s="47">
        <f t="shared" si="9"/>
        <v>301.0138533</v>
      </c>
      <c r="W143" s="47">
        <f t="shared" si="10"/>
        <v>155334.4045</v>
      </c>
      <c r="X143" s="40"/>
      <c r="Y143" s="67">
        <f t="shared" si="11"/>
        <v>105</v>
      </c>
      <c r="Z143" s="68">
        <f t="shared" si="12"/>
        <v>46296</v>
      </c>
      <c r="AA143" s="47">
        <f>IF(Y143="","",MIN($D$9+Calculator!free_cash_flow,AD142+AB143))</f>
        <v>1579.190945</v>
      </c>
      <c r="AB143" s="47">
        <f t="shared" si="13"/>
        <v>438.2522487</v>
      </c>
      <c r="AC143" s="47">
        <f t="shared" si="14"/>
        <v>1140.938697</v>
      </c>
      <c r="AD143" s="47">
        <f t="shared" si="15"/>
        <v>86509.51105</v>
      </c>
    </row>
    <row r="144" ht="12.75" customHeight="1">
      <c r="A144" s="67" t="str">
        <f>IF(OR(Calculator!prev_total_owed&lt;=0,Calculator!prev_total_owed=""),"",Calculator!prev_pmt_num+1)</f>
        <v/>
      </c>
      <c r="B144" s="68" t="str">
        <f t="shared" si="1"/>
        <v/>
      </c>
      <c r="C144" s="47" t="str">
        <f>IF(A144="","",MIN(D144+Calculator!prev_prin_balance,Calculator!loan_payment+J144))</f>
        <v/>
      </c>
      <c r="D144" s="47" t="str">
        <f>IF(A144="","",ROUND($D$6/12*MAX(0,(Calculator!prev_prin_balance)),2))</f>
        <v/>
      </c>
      <c r="E144" s="47" t="str">
        <f t="shared" si="2"/>
        <v/>
      </c>
      <c r="F144" s="47" t="str">
        <f>IF(A144="","",ROUND(SUM(Calculator!prev_prin_balance,-E144),2))</f>
        <v/>
      </c>
      <c r="G144" s="69" t="str">
        <f t="shared" si="3"/>
        <v/>
      </c>
      <c r="H144" s="47" t="str">
        <f>IF(A144="","",IF(Calculator!prev_prin_balance=0,MIN(Calculator!prev_heloc_prin_balance+Calculator!prev_heloc_int_balance+K144,MAX(0,Calculator!free_cash_flow+Calculator!loan_payment))+IF($O$7="No",0,Calculator!loan_payment+$I$6),IF($O$7="No",Calculator!free_cash_flow,$I$5)))</f>
        <v/>
      </c>
      <c r="I144" s="47" t="str">
        <f>IF(A144="","",IF($O$7="Yes",$I$6+Calculator!loan_payment,0))</f>
        <v/>
      </c>
      <c r="J144" s="47" t="str">
        <f>IF(A144="","",IF(Calculator!prev_prin_balance&lt;=0,0,IF(Calculator!prev_heloc_prin_balance&lt;Calculator!free_cash_flow,MAX(0,MIN($O$6,D144+Calculator!prev_prin_balance+Calculator!loan_payment)),0)))</f>
        <v/>
      </c>
      <c r="K144" s="47" t="str">
        <f>IF(A144="","",ROUND((B144-Calculator!prev_date)*(Calculator!prev_heloc_rate/$O$8)*MAX(0,Calculator!prev_heloc_prin_balance),2))</f>
        <v/>
      </c>
      <c r="L144" s="47" t="str">
        <f>IF(A144="","",MAX(0,MIN(1*H144,Calculator!prev_heloc_int_balance+K144)))</f>
        <v/>
      </c>
      <c r="M144" s="47" t="str">
        <f>IF(A144="","",(Calculator!prev_heloc_int_balance+K144)-L144)</f>
        <v/>
      </c>
      <c r="N144" s="47" t="str">
        <f t="shared" si="4"/>
        <v/>
      </c>
      <c r="O144" s="47" t="str">
        <f>IF(A144="","",Calculator!prev_heloc_prin_balance-N144)</f>
        <v/>
      </c>
      <c r="P144" s="47" t="str">
        <f t="shared" si="16"/>
        <v/>
      </c>
      <c r="Q144" s="40"/>
      <c r="R144" s="67">
        <f t="shared" si="5"/>
        <v>106</v>
      </c>
      <c r="S144" s="68">
        <f t="shared" si="6"/>
        <v>46327</v>
      </c>
      <c r="T144" s="47">
        <f t="shared" si="7"/>
        <v>1079.190945</v>
      </c>
      <c r="U144" s="47">
        <f t="shared" si="8"/>
        <v>776.6720227</v>
      </c>
      <c r="V144" s="47">
        <f t="shared" si="9"/>
        <v>302.5189225</v>
      </c>
      <c r="W144" s="47">
        <f t="shared" si="10"/>
        <v>155031.8856</v>
      </c>
      <c r="X144" s="40"/>
      <c r="Y144" s="67">
        <f t="shared" si="11"/>
        <v>106</v>
      </c>
      <c r="Z144" s="68">
        <f t="shared" si="12"/>
        <v>46327</v>
      </c>
      <c r="AA144" s="47">
        <f>IF(Y144="","",MIN($D$9+Calculator!free_cash_flow,AD143+AB144))</f>
        <v>1579.190945</v>
      </c>
      <c r="AB144" s="47">
        <f t="shared" si="13"/>
        <v>432.5475552</v>
      </c>
      <c r="AC144" s="47">
        <f t="shared" si="14"/>
        <v>1146.64339</v>
      </c>
      <c r="AD144" s="47">
        <f t="shared" si="15"/>
        <v>85362.86766</v>
      </c>
    </row>
    <row r="145" ht="12.75" customHeight="1">
      <c r="A145" s="67" t="str">
        <f>IF(OR(Calculator!prev_total_owed&lt;=0,Calculator!prev_total_owed=""),"",Calculator!prev_pmt_num+1)</f>
        <v/>
      </c>
      <c r="B145" s="68" t="str">
        <f t="shared" si="1"/>
        <v/>
      </c>
      <c r="C145" s="47" t="str">
        <f>IF(A145="","",MIN(D145+Calculator!prev_prin_balance,Calculator!loan_payment+J145))</f>
        <v/>
      </c>
      <c r="D145" s="47" t="str">
        <f>IF(A145="","",ROUND($D$6/12*MAX(0,(Calculator!prev_prin_balance)),2))</f>
        <v/>
      </c>
      <c r="E145" s="47" t="str">
        <f t="shared" si="2"/>
        <v/>
      </c>
      <c r="F145" s="47" t="str">
        <f>IF(A145="","",ROUND(SUM(Calculator!prev_prin_balance,-E145),2))</f>
        <v/>
      </c>
      <c r="G145" s="69" t="str">
        <f t="shared" si="3"/>
        <v/>
      </c>
      <c r="H145" s="47" t="str">
        <f>IF(A145="","",IF(Calculator!prev_prin_balance=0,MIN(Calculator!prev_heloc_prin_balance+Calculator!prev_heloc_int_balance+K145,MAX(0,Calculator!free_cash_flow+Calculator!loan_payment))+IF($O$7="No",0,Calculator!loan_payment+$I$6),IF($O$7="No",Calculator!free_cash_flow,$I$5)))</f>
        <v/>
      </c>
      <c r="I145" s="47" t="str">
        <f>IF(A145="","",IF($O$7="Yes",$I$6+Calculator!loan_payment,0))</f>
        <v/>
      </c>
      <c r="J145" s="47" t="str">
        <f>IF(A145="","",IF(Calculator!prev_prin_balance&lt;=0,0,IF(Calculator!prev_heloc_prin_balance&lt;Calculator!free_cash_flow,MAX(0,MIN($O$6,D145+Calculator!prev_prin_balance+Calculator!loan_payment)),0)))</f>
        <v/>
      </c>
      <c r="K145" s="47" t="str">
        <f>IF(A145="","",ROUND((B145-Calculator!prev_date)*(Calculator!prev_heloc_rate/$O$8)*MAX(0,Calculator!prev_heloc_prin_balance),2))</f>
        <v/>
      </c>
      <c r="L145" s="47" t="str">
        <f>IF(A145="","",MAX(0,MIN(1*H145,Calculator!prev_heloc_int_balance+K145)))</f>
        <v/>
      </c>
      <c r="M145" s="47" t="str">
        <f>IF(A145="","",(Calculator!prev_heloc_int_balance+K145)-L145)</f>
        <v/>
      </c>
      <c r="N145" s="47" t="str">
        <f t="shared" si="4"/>
        <v/>
      </c>
      <c r="O145" s="47" t="str">
        <f>IF(A145="","",Calculator!prev_heloc_prin_balance-N145)</f>
        <v/>
      </c>
      <c r="P145" s="47" t="str">
        <f t="shared" si="16"/>
        <v/>
      </c>
      <c r="Q145" s="40"/>
      <c r="R145" s="67">
        <f t="shared" si="5"/>
        <v>107</v>
      </c>
      <c r="S145" s="68">
        <f t="shared" si="6"/>
        <v>46357</v>
      </c>
      <c r="T145" s="47">
        <f t="shared" si="7"/>
        <v>1079.190945</v>
      </c>
      <c r="U145" s="47">
        <f t="shared" si="8"/>
        <v>775.1594281</v>
      </c>
      <c r="V145" s="47">
        <f t="shared" si="9"/>
        <v>304.0315171</v>
      </c>
      <c r="W145" s="47">
        <f t="shared" si="10"/>
        <v>154727.8541</v>
      </c>
      <c r="X145" s="40"/>
      <c r="Y145" s="67">
        <f t="shared" si="11"/>
        <v>107</v>
      </c>
      <c r="Z145" s="68">
        <f t="shared" si="12"/>
        <v>46357</v>
      </c>
      <c r="AA145" s="47">
        <f>IF(Y145="","",MIN($D$9+Calculator!free_cash_flow,AD144+AB145))</f>
        <v>1579.190945</v>
      </c>
      <c r="AB145" s="47">
        <f t="shared" si="13"/>
        <v>426.8143383</v>
      </c>
      <c r="AC145" s="47">
        <f t="shared" si="14"/>
        <v>1152.376607</v>
      </c>
      <c r="AD145" s="47">
        <f t="shared" si="15"/>
        <v>84210.49105</v>
      </c>
    </row>
    <row r="146" ht="12.75" customHeight="1">
      <c r="A146" s="67" t="str">
        <f>IF(OR(Calculator!prev_total_owed&lt;=0,Calculator!prev_total_owed=""),"",Calculator!prev_pmt_num+1)</f>
        <v/>
      </c>
      <c r="B146" s="68" t="str">
        <f t="shared" si="1"/>
        <v/>
      </c>
      <c r="C146" s="47" t="str">
        <f>IF(A146="","",MIN(D146+Calculator!prev_prin_balance,Calculator!loan_payment+J146))</f>
        <v/>
      </c>
      <c r="D146" s="47" t="str">
        <f>IF(A146="","",ROUND($D$6/12*MAX(0,(Calculator!prev_prin_balance)),2))</f>
        <v/>
      </c>
      <c r="E146" s="47" t="str">
        <f t="shared" si="2"/>
        <v/>
      </c>
      <c r="F146" s="47" t="str">
        <f>IF(A146="","",ROUND(SUM(Calculator!prev_prin_balance,-E146),2))</f>
        <v/>
      </c>
      <c r="G146" s="69" t="str">
        <f t="shared" si="3"/>
        <v/>
      </c>
      <c r="H146" s="47" t="str">
        <f>IF(A146="","",IF(Calculator!prev_prin_balance=0,MIN(Calculator!prev_heloc_prin_balance+Calculator!prev_heloc_int_balance+K146,MAX(0,Calculator!free_cash_flow+Calculator!loan_payment))+IF($O$7="No",0,Calculator!loan_payment+$I$6),IF($O$7="No",Calculator!free_cash_flow,$I$5)))</f>
        <v/>
      </c>
      <c r="I146" s="47" t="str">
        <f>IF(A146="","",IF($O$7="Yes",$I$6+Calculator!loan_payment,0))</f>
        <v/>
      </c>
      <c r="J146" s="47" t="str">
        <f>IF(A146="","",IF(Calculator!prev_prin_balance&lt;=0,0,IF(Calculator!prev_heloc_prin_balance&lt;Calculator!free_cash_flow,MAX(0,MIN($O$6,D146+Calculator!prev_prin_balance+Calculator!loan_payment)),0)))</f>
        <v/>
      </c>
      <c r="K146" s="47" t="str">
        <f>IF(A146="","",ROUND((B146-Calculator!prev_date)*(Calculator!prev_heloc_rate/$O$8)*MAX(0,Calculator!prev_heloc_prin_balance),2))</f>
        <v/>
      </c>
      <c r="L146" s="47" t="str">
        <f>IF(A146="","",MAX(0,MIN(1*H146,Calculator!prev_heloc_int_balance+K146)))</f>
        <v/>
      </c>
      <c r="M146" s="47" t="str">
        <f>IF(A146="","",(Calculator!prev_heloc_int_balance+K146)-L146)</f>
        <v/>
      </c>
      <c r="N146" s="47" t="str">
        <f t="shared" si="4"/>
        <v/>
      </c>
      <c r="O146" s="47" t="str">
        <f>IF(A146="","",Calculator!prev_heloc_prin_balance-N146)</f>
        <v/>
      </c>
      <c r="P146" s="47" t="str">
        <f t="shared" si="16"/>
        <v/>
      </c>
      <c r="Q146" s="40"/>
      <c r="R146" s="67">
        <f t="shared" si="5"/>
        <v>108</v>
      </c>
      <c r="S146" s="68">
        <f t="shared" si="6"/>
        <v>46388</v>
      </c>
      <c r="T146" s="47">
        <f t="shared" si="7"/>
        <v>1079.190945</v>
      </c>
      <c r="U146" s="47">
        <f t="shared" si="8"/>
        <v>773.6392705</v>
      </c>
      <c r="V146" s="47">
        <f t="shared" si="9"/>
        <v>305.5516747</v>
      </c>
      <c r="W146" s="47">
        <f t="shared" si="10"/>
        <v>154422.3024</v>
      </c>
      <c r="X146" s="40"/>
      <c r="Y146" s="67">
        <f t="shared" si="11"/>
        <v>108</v>
      </c>
      <c r="Z146" s="68">
        <f t="shared" si="12"/>
        <v>46388</v>
      </c>
      <c r="AA146" s="47">
        <f>IF(Y146="","",MIN($D$9+Calculator!free_cash_flow,AD145+AB146))</f>
        <v>1579.190945</v>
      </c>
      <c r="AB146" s="47">
        <f t="shared" si="13"/>
        <v>421.0524552</v>
      </c>
      <c r="AC146" s="47">
        <f t="shared" si="14"/>
        <v>1158.13849</v>
      </c>
      <c r="AD146" s="47">
        <f t="shared" si="15"/>
        <v>83052.35256</v>
      </c>
    </row>
    <row r="147" ht="12.75" customHeight="1">
      <c r="A147" s="67" t="str">
        <f>IF(OR(Calculator!prev_total_owed&lt;=0,Calculator!prev_total_owed=""),"",Calculator!prev_pmt_num+1)</f>
        <v/>
      </c>
      <c r="B147" s="68" t="str">
        <f t="shared" si="1"/>
        <v/>
      </c>
      <c r="C147" s="47" t="str">
        <f>IF(A147="","",MIN(D147+Calculator!prev_prin_balance,Calculator!loan_payment+J147))</f>
        <v/>
      </c>
      <c r="D147" s="47" t="str">
        <f>IF(A147="","",ROUND($D$6/12*MAX(0,(Calculator!prev_prin_balance)),2))</f>
        <v/>
      </c>
      <c r="E147" s="47" t="str">
        <f t="shared" si="2"/>
        <v/>
      </c>
      <c r="F147" s="47" t="str">
        <f>IF(A147="","",ROUND(SUM(Calculator!prev_prin_balance,-E147),2))</f>
        <v/>
      </c>
      <c r="G147" s="69" t="str">
        <f t="shared" si="3"/>
        <v/>
      </c>
      <c r="H147" s="47" t="str">
        <f>IF(A147="","",IF(Calculator!prev_prin_balance=0,MIN(Calculator!prev_heloc_prin_balance+Calculator!prev_heloc_int_balance+K147,MAX(0,Calculator!free_cash_flow+Calculator!loan_payment))+IF($O$7="No",0,Calculator!loan_payment+$I$6),IF($O$7="No",Calculator!free_cash_flow,$I$5)))</f>
        <v/>
      </c>
      <c r="I147" s="47" t="str">
        <f>IF(A147="","",IF($O$7="Yes",$I$6+Calculator!loan_payment,0))</f>
        <v/>
      </c>
      <c r="J147" s="47" t="str">
        <f>IF(A147="","",IF(Calculator!prev_prin_balance&lt;=0,0,IF(Calculator!prev_heloc_prin_balance&lt;Calculator!free_cash_flow,MAX(0,MIN($O$6,D147+Calculator!prev_prin_balance+Calculator!loan_payment)),0)))</f>
        <v/>
      </c>
      <c r="K147" s="47" t="str">
        <f>IF(A147="","",ROUND((B147-Calculator!prev_date)*(Calculator!prev_heloc_rate/$O$8)*MAX(0,Calculator!prev_heloc_prin_balance),2))</f>
        <v/>
      </c>
      <c r="L147" s="47" t="str">
        <f>IF(A147="","",MAX(0,MIN(1*H147,Calculator!prev_heloc_int_balance+K147)))</f>
        <v/>
      </c>
      <c r="M147" s="47" t="str">
        <f>IF(A147="","",(Calculator!prev_heloc_int_balance+K147)-L147)</f>
        <v/>
      </c>
      <c r="N147" s="47" t="str">
        <f t="shared" si="4"/>
        <v/>
      </c>
      <c r="O147" s="47" t="str">
        <f>IF(A147="","",Calculator!prev_heloc_prin_balance-N147)</f>
        <v/>
      </c>
      <c r="P147" s="47" t="str">
        <f t="shared" si="16"/>
        <v/>
      </c>
      <c r="Q147" s="40"/>
      <c r="R147" s="67">
        <f t="shared" si="5"/>
        <v>109</v>
      </c>
      <c r="S147" s="68">
        <f t="shared" si="6"/>
        <v>46419</v>
      </c>
      <c r="T147" s="47">
        <f t="shared" si="7"/>
        <v>1079.190945</v>
      </c>
      <c r="U147" s="47">
        <f t="shared" si="8"/>
        <v>772.1115122</v>
      </c>
      <c r="V147" s="47">
        <f t="shared" si="9"/>
        <v>307.0794331</v>
      </c>
      <c r="W147" s="47">
        <f t="shared" si="10"/>
        <v>154115.223</v>
      </c>
      <c r="X147" s="40"/>
      <c r="Y147" s="67">
        <f t="shared" si="11"/>
        <v>109</v>
      </c>
      <c r="Z147" s="68">
        <f t="shared" si="12"/>
        <v>46419</v>
      </c>
      <c r="AA147" s="47">
        <f>IF(Y147="","",MIN($D$9+Calculator!free_cash_flow,AD146+AB147))</f>
        <v>1579.190945</v>
      </c>
      <c r="AB147" s="47">
        <f t="shared" si="13"/>
        <v>415.2617628</v>
      </c>
      <c r="AC147" s="47">
        <f t="shared" si="14"/>
        <v>1163.929182</v>
      </c>
      <c r="AD147" s="47">
        <f t="shared" si="15"/>
        <v>81888.42338</v>
      </c>
    </row>
    <row r="148" ht="12.75" customHeight="1">
      <c r="A148" s="67" t="str">
        <f>IF(OR(Calculator!prev_total_owed&lt;=0,Calculator!prev_total_owed=""),"",Calculator!prev_pmt_num+1)</f>
        <v/>
      </c>
      <c r="B148" s="68" t="str">
        <f t="shared" si="1"/>
        <v/>
      </c>
      <c r="C148" s="47" t="str">
        <f>IF(A148="","",MIN(D148+Calculator!prev_prin_balance,Calculator!loan_payment+J148))</f>
        <v/>
      </c>
      <c r="D148" s="47" t="str">
        <f>IF(A148="","",ROUND($D$6/12*MAX(0,(Calculator!prev_prin_balance)),2))</f>
        <v/>
      </c>
      <c r="E148" s="47" t="str">
        <f t="shared" si="2"/>
        <v/>
      </c>
      <c r="F148" s="47" t="str">
        <f>IF(A148="","",ROUND(SUM(Calculator!prev_prin_balance,-E148),2))</f>
        <v/>
      </c>
      <c r="G148" s="69" t="str">
        <f t="shared" si="3"/>
        <v/>
      </c>
      <c r="H148" s="47" t="str">
        <f>IF(A148="","",IF(Calculator!prev_prin_balance=0,MIN(Calculator!prev_heloc_prin_balance+Calculator!prev_heloc_int_balance+K148,MAX(0,Calculator!free_cash_flow+Calculator!loan_payment))+IF($O$7="No",0,Calculator!loan_payment+$I$6),IF($O$7="No",Calculator!free_cash_flow,$I$5)))</f>
        <v/>
      </c>
      <c r="I148" s="47" t="str">
        <f>IF(A148="","",IF($O$7="Yes",$I$6+Calculator!loan_payment,0))</f>
        <v/>
      </c>
      <c r="J148" s="47" t="str">
        <f>IF(A148="","",IF(Calculator!prev_prin_balance&lt;=0,0,IF(Calculator!prev_heloc_prin_balance&lt;Calculator!free_cash_flow,MAX(0,MIN($O$6,D148+Calculator!prev_prin_balance+Calculator!loan_payment)),0)))</f>
        <v/>
      </c>
      <c r="K148" s="47" t="str">
        <f>IF(A148="","",ROUND((B148-Calculator!prev_date)*(Calculator!prev_heloc_rate/$O$8)*MAX(0,Calculator!prev_heloc_prin_balance),2))</f>
        <v/>
      </c>
      <c r="L148" s="47" t="str">
        <f>IF(A148="","",MAX(0,MIN(1*H148,Calculator!prev_heloc_int_balance+K148)))</f>
        <v/>
      </c>
      <c r="M148" s="47" t="str">
        <f>IF(A148="","",(Calculator!prev_heloc_int_balance+K148)-L148)</f>
        <v/>
      </c>
      <c r="N148" s="47" t="str">
        <f t="shared" si="4"/>
        <v/>
      </c>
      <c r="O148" s="47" t="str">
        <f>IF(A148="","",Calculator!prev_heloc_prin_balance-N148)</f>
        <v/>
      </c>
      <c r="P148" s="47" t="str">
        <f t="shared" si="16"/>
        <v/>
      </c>
      <c r="Q148" s="40"/>
      <c r="R148" s="67">
        <f t="shared" si="5"/>
        <v>110</v>
      </c>
      <c r="S148" s="68">
        <f t="shared" si="6"/>
        <v>46447</v>
      </c>
      <c r="T148" s="47">
        <f t="shared" si="7"/>
        <v>1079.190945</v>
      </c>
      <c r="U148" s="47">
        <f t="shared" si="8"/>
        <v>770.576115</v>
      </c>
      <c r="V148" s="47">
        <f t="shared" si="9"/>
        <v>308.6148303</v>
      </c>
      <c r="W148" s="47">
        <f t="shared" si="10"/>
        <v>153806.6082</v>
      </c>
      <c r="X148" s="40"/>
      <c r="Y148" s="67">
        <f t="shared" si="11"/>
        <v>110</v>
      </c>
      <c r="Z148" s="68">
        <f t="shared" si="12"/>
        <v>46447</v>
      </c>
      <c r="AA148" s="47">
        <f>IF(Y148="","",MIN($D$9+Calculator!free_cash_flow,AD147+AB148))</f>
        <v>1579.190945</v>
      </c>
      <c r="AB148" s="47">
        <f t="shared" si="13"/>
        <v>409.4421169</v>
      </c>
      <c r="AC148" s="47">
        <f t="shared" si="14"/>
        <v>1169.748828</v>
      </c>
      <c r="AD148" s="47">
        <f t="shared" si="15"/>
        <v>80718.67455</v>
      </c>
    </row>
    <row r="149" ht="12.75" customHeight="1">
      <c r="A149" s="67" t="str">
        <f>IF(OR(Calculator!prev_total_owed&lt;=0,Calculator!prev_total_owed=""),"",Calculator!prev_pmt_num+1)</f>
        <v/>
      </c>
      <c r="B149" s="68" t="str">
        <f t="shared" si="1"/>
        <v/>
      </c>
      <c r="C149" s="47" t="str">
        <f>IF(A149="","",MIN(D149+Calculator!prev_prin_balance,Calculator!loan_payment+J149))</f>
        <v/>
      </c>
      <c r="D149" s="47" t="str">
        <f>IF(A149="","",ROUND($D$6/12*MAX(0,(Calculator!prev_prin_balance)),2))</f>
        <v/>
      </c>
      <c r="E149" s="47" t="str">
        <f t="shared" si="2"/>
        <v/>
      </c>
      <c r="F149" s="47" t="str">
        <f>IF(A149="","",ROUND(SUM(Calculator!prev_prin_balance,-E149),2))</f>
        <v/>
      </c>
      <c r="G149" s="69" t="str">
        <f t="shared" si="3"/>
        <v/>
      </c>
      <c r="H149" s="47" t="str">
        <f>IF(A149="","",IF(Calculator!prev_prin_balance=0,MIN(Calculator!prev_heloc_prin_balance+Calculator!prev_heloc_int_balance+K149,MAX(0,Calculator!free_cash_flow+Calculator!loan_payment))+IF($O$7="No",0,Calculator!loan_payment+$I$6),IF($O$7="No",Calculator!free_cash_flow,$I$5)))</f>
        <v/>
      </c>
      <c r="I149" s="47" t="str">
        <f>IF(A149="","",IF($O$7="Yes",$I$6+Calculator!loan_payment,0))</f>
        <v/>
      </c>
      <c r="J149" s="47" t="str">
        <f>IF(A149="","",IF(Calculator!prev_prin_balance&lt;=0,0,IF(Calculator!prev_heloc_prin_balance&lt;Calculator!free_cash_flow,MAX(0,MIN($O$6,D149+Calculator!prev_prin_balance+Calculator!loan_payment)),0)))</f>
        <v/>
      </c>
      <c r="K149" s="47" t="str">
        <f>IF(A149="","",ROUND((B149-Calculator!prev_date)*(Calculator!prev_heloc_rate/$O$8)*MAX(0,Calculator!prev_heloc_prin_balance),2))</f>
        <v/>
      </c>
      <c r="L149" s="47" t="str">
        <f>IF(A149="","",MAX(0,MIN(1*H149,Calculator!prev_heloc_int_balance+K149)))</f>
        <v/>
      </c>
      <c r="M149" s="47" t="str">
        <f>IF(A149="","",(Calculator!prev_heloc_int_balance+K149)-L149)</f>
        <v/>
      </c>
      <c r="N149" s="47" t="str">
        <f t="shared" si="4"/>
        <v/>
      </c>
      <c r="O149" s="47" t="str">
        <f>IF(A149="","",Calculator!prev_heloc_prin_balance-N149)</f>
        <v/>
      </c>
      <c r="P149" s="47" t="str">
        <f t="shared" si="16"/>
        <v/>
      </c>
      <c r="Q149" s="40"/>
      <c r="R149" s="67">
        <f t="shared" si="5"/>
        <v>111</v>
      </c>
      <c r="S149" s="68">
        <f t="shared" si="6"/>
        <v>46478</v>
      </c>
      <c r="T149" s="47">
        <f t="shared" si="7"/>
        <v>1079.190945</v>
      </c>
      <c r="U149" s="47">
        <f t="shared" si="8"/>
        <v>769.0330409</v>
      </c>
      <c r="V149" s="47">
        <f t="shared" si="9"/>
        <v>310.1579044</v>
      </c>
      <c r="W149" s="47">
        <f t="shared" si="10"/>
        <v>153496.4503</v>
      </c>
      <c r="X149" s="40"/>
      <c r="Y149" s="67">
        <f t="shared" si="11"/>
        <v>111</v>
      </c>
      <c r="Z149" s="68">
        <f t="shared" si="12"/>
        <v>46478</v>
      </c>
      <c r="AA149" s="47">
        <f>IF(Y149="","",MIN($D$9+Calculator!free_cash_flow,AD148+AB149))</f>
        <v>1579.190945</v>
      </c>
      <c r="AB149" s="47">
        <f t="shared" si="13"/>
        <v>403.5933727</v>
      </c>
      <c r="AC149" s="47">
        <f t="shared" si="14"/>
        <v>1175.597573</v>
      </c>
      <c r="AD149" s="47">
        <f t="shared" si="15"/>
        <v>79543.07698</v>
      </c>
    </row>
    <row r="150" ht="12.75" customHeight="1">
      <c r="A150" s="67" t="str">
        <f>IF(OR(Calculator!prev_total_owed&lt;=0,Calculator!prev_total_owed=""),"",Calculator!prev_pmt_num+1)</f>
        <v/>
      </c>
      <c r="B150" s="68" t="str">
        <f t="shared" si="1"/>
        <v/>
      </c>
      <c r="C150" s="47" t="str">
        <f>IF(A150="","",MIN(D150+Calculator!prev_prin_balance,Calculator!loan_payment+J150))</f>
        <v/>
      </c>
      <c r="D150" s="47" t="str">
        <f>IF(A150="","",ROUND($D$6/12*MAX(0,(Calculator!prev_prin_balance)),2))</f>
        <v/>
      </c>
      <c r="E150" s="47" t="str">
        <f t="shared" si="2"/>
        <v/>
      </c>
      <c r="F150" s="47" t="str">
        <f>IF(A150="","",ROUND(SUM(Calculator!prev_prin_balance,-E150),2))</f>
        <v/>
      </c>
      <c r="G150" s="69" t="str">
        <f t="shared" si="3"/>
        <v/>
      </c>
      <c r="H150" s="47" t="str">
        <f>IF(A150="","",IF(Calculator!prev_prin_balance=0,MIN(Calculator!prev_heloc_prin_balance+Calculator!prev_heloc_int_balance+K150,MAX(0,Calculator!free_cash_flow+Calculator!loan_payment))+IF($O$7="No",0,Calculator!loan_payment+$I$6),IF($O$7="No",Calculator!free_cash_flow,$I$5)))</f>
        <v/>
      </c>
      <c r="I150" s="47" t="str">
        <f>IF(A150="","",IF($O$7="Yes",$I$6+Calculator!loan_payment,0))</f>
        <v/>
      </c>
      <c r="J150" s="47" t="str">
        <f>IF(A150="","",IF(Calculator!prev_prin_balance&lt;=0,0,IF(Calculator!prev_heloc_prin_balance&lt;Calculator!free_cash_flow,MAX(0,MIN($O$6,D150+Calculator!prev_prin_balance+Calculator!loan_payment)),0)))</f>
        <v/>
      </c>
      <c r="K150" s="47" t="str">
        <f>IF(A150="","",ROUND((B150-Calculator!prev_date)*(Calculator!prev_heloc_rate/$O$8)*MAX(0,Calculator!prev_heloc_prin_balance),2))</f>
        <v/>
      </c>
      <c r="L150" s="47" t="str">
        <f>IF(A150="","",MAX(0,MIN(1*H150,Calculator!prev_heloc_int_balance+K150)))</f>
        <v/>
      </c>
      <c r="M150" s="47" t="str">
        <f>IF(A150="","",(Calculator!prev_heloc_int_balance+K150)-L150)</f>
        <v/>
      </c>
      <c r="N150" s="47" t="str">
        <f t="shared" si="4"/>
        <v/>
      </c>
      <c r="O150" s="47" t="str">
        <f>IF(A150="","",Calculator!prev_heloc_prin_balance-N150)</f>
        <v/>
      </c>
      <c r="P150" s="47" t="str">
        <f t="shared" si="16"/>
        <v/>
      </c>
      <c r="Q150" s="40"/>
      <c r="R150" s="67">
        <f t="shared" si="5"/>
        <v>112</v>
      </c>
      <c r="S150" s="68">
        <f t="shared" si="6"/>
        <v>46508</v>
      </c>
      <c r="T150" s="47">
        <f t="shared" si="7"/>
        <v>1079.190945</v>
      </c>
      <c r="U150" s="47">
        <f t="shared" si="8"/>
        <v>767.4822513</v>
      </c>
      <c r="V150" s="47">
        <f t="shared" si="9"/>
        <v>311.7086939</v>
      </c>
      <c r="W150" s="47">
        <f t="shared" si="10"/>
        <v>153184.7416</v>
      </c>
      <c r="X150" s="40"/>
      <c r="Y150" s="67">
        <f t="shared" si="11"/>
        <v>112</v>
      </c>
      <c r="Z150" s="68">
        <f t="shared" si="12"/>
        <v>46508</v>
      </c>
      <c r="AA150" s="47">
        <f>IF(Y150="","",MIN($D$9+Calculator!free_cash_flow,AD149+AB150))</f>
        <v>1579.190945</v>
      </c>
      <c r="AB150" s="47">
        <f t="shared" si="13"/>
        <v>397.7153849</v>
      </c>
      <c r="AC150" s="47">
        <f t="shared" si="14"/>
        <v>1181.47556</v>
      </c>
      <c r="AD150" s="47">
        <f t="shared" si="15"/>
        <v>78361.60142</v>
      </c>
    </row>
    <row r="151" ht="12.75" customHeight="1">
      <c r="A151" s="67" t="str">
        <f>IF(OR(Calculator!prev_total_owed&lt;=0,Calculator!prev_total_owed=""),"",Calculator!prev_pmt_num+1)</f>
        <v/>
      </c>
      <c r="B151" s="68" t="str">
        <f t="shared" si="1"/>
        <v/>
      </c>
      <c r="C151" s="47" t="str">
        <f>IF(A151="","",MIN(D151+Calculator!prev_prin_balance,Calculator!loan_payment+J151))</f>
        <v/>
      </c>
      <c r="D151" s="47" t="str">
        <f>IF(A151="","",ROUND($D$6/12*MAX(0,(Calculator!prev_prin_balance)),2))</f>
        <v/>
      </c>
      <c r="E151" s="47" t="str">
        <f t="shared" si="2"/>
        <v/>
      </c>
      <c r="F151" s="47" t="str">
        <f>IF(A151="","",ROUND(SUM(Calculator!prev_prin_balance,-E151),2))</f>
        <v/>
      </c>
      <c r="G151" s="69" t="str">
        <f t="shared" si="3"/>
        <v/>
      </c>
      <c r="H151" s="47" t="str">
        <f>IF(A151="","",IF(Calculator!prev_prin_balance=0,MIN(Calculator!prev_heloc_prin_balance+Calculator!prev_heloc_int_balance+K151,MAX(0,Calculator!free_cash_flow+Calculator!loan_payment))+IF($O$7="No",0,Calculator!loan_payment+$I$6),IF($O$7="No",Calculator!free_cash_flow,$I$5)))</f>
        <v/>
      </c>
      <c r="I151" s="47" t="str">
        <f>IF(A151="","",IF($O$7="Yes",$I$6+Calculator!loan_payment,0))</f>
        <v/>
      </c>
      <c r="J151" s="47" t="str">
        <f>IF(A151="","",IF(Calculator!prev_prin_balance&lt;=0,0,IF(Calculator!prev_heloc_prin_balance&lt;Calculator!free_cash_flow,MAX(0,MIN($O$6,D151+Calculator!prev_prin_balance+Calculator!loan_payment)),0)))</f>
        <v/>
      </c>
      <c r="K151" s="47" t="str">
        <f>IF(A151="","",ROUND((B151-Calculator!prev_date)*(Calculator!prev_heloc_rate/$O$8)*MAX(0,Calculator!prev_heloc_prin_balance),2))</f>
        <v/>
      </c>
      <c r="L151" s="47" t="str">
        <f>IF(A151="","",MAX(0,MIN(1*H151,Calculator!prev_heloc_int_balance+K151)))</f>
        <v/>
      </c>
      <c r="M151" s="47" t="str">
        <f>IF(A151="","",(Calculator!prev_heloc_int_balance+K151)-L151)</f>
        <v/>
      </c>
      <c r="N151" s="47" t="str">
        <f t="shared" si="4"/>
        <v/>
      </c>
      <c r="O151" s="47" t="str">
        <f>IF(A151="","",Calculator!prev_heloc_prin_balance-N151)</f>
        <v/>
      </c>
      <c r="P151" s="47" t="str">
        <f t="shared" si="16"/>
        <v/>
      </c>
      <c r="Q151" s="40"/>
      <c r="R151" s="67">
        <f t="shared" si="5"/>
        <v>113</v>
      </c>
      <c r="S151" s="68">
        <f t="shared" si="6"/>
        <v>46539</v>
      </c>
      <c r="T151" s="47">
        <f t="shared" si="7"/>
        <v>1079.190945</v>
      </c>
      <c r="U151" s="47">
        <f t="shared" si="8"/>
        <v>765.9237079</v>
      </c>
      <c r="V151" s="47">
        <f t="shared" si="9"/>
        <v>313.2672374</v>
      </c>
      <c r="W151" s="47">
        <f t="shared" si="10"/>
        <v>152871.4743</v>
      </c>
      <c r="X151" s="40"/>
      <c r="Y151" s="67">
        <f t="shared" si="11"/>
        <v>113</v>
      </c>
      <c r="Z151" s="68">
        <f t="shared" si="12"/>
        <v>46539</v>
      </c>
      <c r="AA151" s="47">
        <f>IF(Y151="","",MIN($D$9+Calculator!free_cash_flow,AD150+AB151))</f>
        <v>1579.190945</v>
      </c>
      <c r="AB151" s="47">
        <f t="shared" si="13"/>
        <v>391.8080071</v>
      </c>
      <c r="AC151" s="47">
        <f t="shared" si="14"/>
        <v>1187.382938</v>
      </c>
      <c r="AD151" s="47">
        <f t="shared" si="15"/>
        <v>77174.21848</v>
      </c>
    </row>
    <row r="152" ht="12.75" customHeight="1">
      <c r="A152" s="67" t="str">
        <f>IF(OR(Calculator!prev_total_owed&lt;=0,Calculator!prev_total_owed=""),"",Calculator!prev_pmt_num+1)</f>
        <v/>
      </c>
      <c r="B152" s="68" t="str">
        <f t="shared" si="1"/>
        <v/>
      </c>
      <c r="C152" s="47" t="str">
        <f>IF(A152="","",MIN(D152+Calculator!prev_prin_balance,Calculator!loan_payment+J152))</f>
        <v/>
      </c>
      <c r="D152" s="47" t="str">
        <f>IF(A152="","",ROUND($D$6/12*MAX(0,(Calculator!prev_prin_balance)),2))</f>
        <v/>
      </c>
      <c r="E152" s="47" t="str">
        <f t="shared" si="2"/>
        <v/>
      </c>
      <c r="F152" s="47" t="str">
        <f>IF(A152="","",ROUND(SUM(Calculator!prev_prin_balance,-E152),2))</f>
        <v/>
      </c>
      <c r="G152" s="69" t="str">
        <f t="shared" si="3"/>
        <v/>
      </c>
      <c r="H152" s="47" t="str">
        <f>IF(A152="","",IF(Calculator!prev_prin_balance=0,MIN(Calculator!prev_heloc_prin_balance+Calculator!prev_heloc_int_balance+K152,MAX(0,Calculator!free_cash_flow+Calculator!loan_payment))+IF($O$7="No",0,Calculator!loan_payment+$I$6),IF($O$7="No",Calculator!free_cash_flow,$I$5)))</f>
        <v/>
      </c>
      <c r="I152" s="47" t="str">
        <f>IF(A152="","",IF($O$7="Yes",$I$6+Calculator!loan_payment,0))</f>
        <v/>
      </c>
      <c r="J152" s="47" t="str">
        <f>IF(A152="","",IF(Calculator!prev_prin_balance&lt;=0,0,IF(Calculator!prev_heloc_prin_balance&lt;Calculator!free_cash_flow,MAX(0,MIN($O$6,D152+Calculator!prev_prin_balance+Calculator!loan_payment)),0)))</f>
        <v/>
      </c>
      <c r="K152" s="47" t="str">
        <f>IF(A152="","",ROUND((B152-Calculator!prev_date)*(Calculator!prev_heloc_rate/$O$8)*MAX(0,Calculator!prev_heloc_prin_balance),2))</f>
        <v/>
      </c>
      <c r="L152" s="47" t="str">
        <f>IF(A152="","",MAX(0,MIN(1*H152,Calculator!prev_heloc_int_balance+K152)))</f>
        <v/>
      </c>
      <c r="M152" s="47" t="str">
        <f>IF(A152="","",(Calculator!prev_heloc_int_balance+K152)-L152)</f>
        <v/>
      </c>
      <c r="N152" s="47" t="str">
        <f t="shared" si="4"/>
        <v/>
      </c>
      <c r="O152" s="47" t="str">
        <f>IF(A152="","",Calculator!prev_heloc_prin_balance-N152)</f>
        <v/>
      </c>
      <c r="P152" s="47" t="str">
        <f t="shared" si="16"/>
        <v/>
      </c>
      <c r="Q152" s="40"/>
      <c r="R152" s="67">
        <f t="shared" si="5"/>
        <v>114</v>
      </c>
      <c r="S152" s="68">
        <f t="shared" si="6"/>
        <v>46569</v>
      </c>
      <c r="T152" s="47">
        <f t="shared" si="7"/>
        <v>1079.190945</v>
      </c>
      <c r="U152" s="47">
        <f t="shared" si="8"/>
        <v>764.3573717</v>
      </c>
      <c r="V152" s="47">
        <f t="shared" si="9"/>
        <v>314.8335736</v>
      </c>
      <c r="W152" s="47">
        <f t="shared" si="10"/>
        <v>152556.6408</v>
      </c>
      <c r="X152" s="40"/>
      <c r="Y152" s="67">
        <f t="shared" si="11"/>
        <v>114</v>
      </c>
      <c r="Z152" s="68">
        <f t="shared" si="12"/>
        <v>46569</v>
      </c>
      <c r="AA152" s="47">
        <f>IF(Y152="","",MIN($D$9+Calculator!free_cash_flow,AD151+AB152))</f>
        <v>1579.190945</v>
      </c>
      <c r="AB152" s="47">
        <f t="shared" si="13"/>
        <v>385.8710924</v>
      </c>
      <c r="AC152" s="47">
        <f t="shared" si="14"/>
        <v>1193.319853</v>
      </c>
      <c r="AD152" s="47">
        <f t="shared" si="15"/>
        <v>75980.89862</v>
      </c>
    </row>
    <row r="153" ht="12.75" customHeight="1">
      <c r="A153" s="67" t="str">
        <f>IF(OR(Calculator!prev_total_owed&lt;=0,Calculator!prev_total_owed=""),"",Calculator!prev_pmt_num+1)</f>
        <v/>
      </c>
      <c r="B153" s="68" t="str">
        <f t="shared" si="1"/>
        <v/>
      </c>
      <c r="C153" s="47" t="str">
        <f>IF(A153="","",MIN(D153+Calculator!prev_prin_balance,Calculator!loan_payment+J153))</f>
        <v/>
      </c>
      <c r="D153" s="47" t="str">
        <f>IF(A153="","",ROUND($D$6/12*MAX(0,(Calculator!prev_prin_balance)),2))</f>
        <v/>
      </c>
      <c r="E153" s="47" t="str">
        <f t="shared" si="2"/>
        <v/>
      </c>
      <c r="F153" s="47" t="str">
        <f>IF(A153="","",ROUND(SUM(Calculator!prev_prin_balance,-E153),2))</f>
        <v/>
      </c>
      <c r="G153" s="69" t="str">
        <f t="shared" si="3"/>
        <v/>
      </c>
      <c r="H153" s="47" t="str">
        <f>IF(A153="","",IF(Calculator!prev_prin_balance=0,MIN(Calculator!prev_heloc_prin_balance+Calculator!prev_heloc_int_balance+K153,MAX(0,Calculator!free_cash_flow+Calculator!loan_payment))+IF($O$7="No",0,Calculator!loan_payment+$I$6),IF($O$7="No",Calculator!free_cash_flow,$I$5)))</f>
        <v/>
      </c>
      <c r="I153" s="47" t="str">
        <f>IF(A153="","",IF($O$7="Yes",$I$6+Calculator!loan_payment,0))</f>
        <v/>
      </c>
      <c r="J153" s="47" t="str">
        <f>IF(A153="","",IF(Calculator!prev_prin_balance&lt;=0,0,IF(Calculator!prev_heloc_prin_balance&lt;Calculator!free_cash_flow,MAX(0,MIN($O$6,D153+Calculator!prev_prin_balance+Calculator!loan_payment)),0)))</f>
        <v/>
      </c>
      <c r="K153" s="47" t="str">
        <f>IF(A153="","",ROUND((B153-Calculator!prev_date)*(Calculator!prev_heloc_rate/$O$8)*MAX(0,Calculator!prev_heloc_prin_balance),2))</f>
        <v/>
      </c>
      <c r="L153" s="47" t="str">
        <f>IF(A153="","",MAX(0,MIN(1*H153,Calculator!prev_heloc_int_balance+K153)))</f>
        <v/>
      </c>
      <c r="M153" s="47" t="str">
        <f>IF(A153="","",(Calculator!prev_heloc_int_balance+K153)-L153)</f>
        <v/>
      </c>
      <c r="N153" s="47" t="str">
        <f t="shared" si="4"/>
        <v/>
      </c>
      <c r="O153" s="47" t="str">
        <f>IF(A153="","",Calculator!prev_heloc_prin_balance-N153)</f>
        <v/>
      </c>
      <c r="P153" s="47" t="str">
        <f t="shared" si="16"/>
        <v/>
      </c>
      <c r="Q153" s="40"/>
      <c r="R153" s="67">
        <f t="shared" si="5"/>
        <v>115</v>
      </c>
      <c r="S153" s="68">
        <f t="shared" si="6"/>
        <v>46600</v>
      </c>
      <c r="T153" s="47">
        <f t="shared" si="7"/>
        <v>1079.190945</v>
      </c>
      <c r="U153" s="47">
        <f t="shared" si="8"/>
        <v>762.7832038</v>
      </c>
      <c r="V153" s="47">
        <f t="shared" si="9"/>
        <v>316.4077415</v>
      </c>
      <c r="W153" s="47">
        <f t="shared" si="10"/>
        <v>152240.233</v>
      </c>
      <c r="X153" s="40"/>
      <c r="Y153" s="67">
        <f t="shared" si="11"/>
        <v>115</v>
      </c>
      <c r="Z153" s="68">
        <f t="shared" si="12"/>
        <v>46600</v>
      </c>
      <c r="AA153" s="47">
        <f>IF(Y153="","",MIN($D$9+Calculator!free_cash_flow,AD152+AB153))</f>
        <v>1579.190945</v>
      </c>
      <c r="AB153" s="47">
        <f t="shared" si="13"/>
        <v>379.9044931</v>
      </c>
      <c r="AC153" s="47">
        <f t="shared" si="14"/>
        <v>1199.286452</v>
      </c>
      <c r="AD153" s="47">
        <f t="shared" si="15"/>
        <v>74781.61217</v>
      </c>
    </row>
    <row r="154" ht="12.75" customHeight="1">
      <c r="A154" s="67" t="str">
        <f>IF(OR(Calculator!prev_total_owed&lt;=0,Calculator!prev_total_owed=""),"",Calculator!prev_pmt_num+1)</f>
        <v/>
      </c>
      <c r="B154" s="68" t="str">
        <f t="shared" si="1"/>
        <v/>
      </c>
      <c r="C154" s="47" t="str">
        <f>IF(A154="","",MIN(D154+Calculator!prev_prin_balance,Calculator!loan_payment+J154))</f>
        <v/>
      </c>
      <c r="D154" s="47" t="str">
        <f>IF(A154="","",ROUND($D$6/12*MAX(0,(Calculator!prev_prin_balance)),2))</f>
        <v/>
      </c>
      <c r="E154" s="47" t="str">
        <f t="shared" si="2"/>
        <v/>
      </c>
      <c r="F154" s="47" t="str">
        <f>IF(A154="","",ROUND(SUM(Calculator!prev_prin_balance,-E154),2))</f>
        <v/>
      </c>
      <c r="G154" s="69" t="str">
        <f t="shared" si="3"/>
        <v/>
      </c>
      <c r="H154" s="47" t="str">
        <f>IF(A154="","",IF(Calculator!prev_prin_balance=0,MIN(Calculator!prev_heloc_prin_balance+Calculator!prev_heloc_int_balance+K154,MAX(0,Calculator!free_cash_flow+Calculator!loan_payment))+IF($O$7="No",0,Calculator!loan_payment+$I$6),IF($O$7="No",Calculator!free_cash_flow,$I$5)))</f>
        <v/>
      </c>
      <c r="I154" s="47" t="str">
        <f>IF(A154="","",IF($O$7="Yes",$I$6+Calculator!loan_payment,0))</f>
        <v/>
      </c>
      <c r="J154" s="47" t="str">
        <f>IF(A154="","",IF(Calculator!prev_prin_balance&lt;=0,0,IF(Calculator!prev_heloc_prin_balance&lt;Calculator!free_cash_flow,MAX(0,MIN($O$6,D154+Calculator!prev_prin_balance+Calculator!loan_payment)),0)))</f>
        <v/>
      </c>
      <c r="K154" s="47" t="str">
        <f>IF(A154="","",ROUND((B154-Calculator!prev_date)*(Calculator!prev_heloc_rate/$O$8)*MAX(0,Calculator!prev_heloc_prin_balance),2))</f>
        <v/>
      </c>
      <c r="L154" s="47" t="str">
        <f>IF(A154="","",MAX(0,MIN(1*H154,Calculator!prev_heloc_int_balance+K154)))</f>
        <v/>
      </c>
      <c r="M154" s="47" t="str">
        <f>IF(A154="","",(Calculator!prev_heloc_int_balance+K154)-L154)</f>
        <v/>
      </c>
      <c r="N154" s="47" t="str">
        <f t="shared" si="4"/>
        <v/>
      </c>
      <c r="O154" s="47" t="str">
        <f>IF(A154="","",Calculator!prev_heloc_prin_balance-N154)</f>
        <v/>
      </c>
      <c r="P154" s="47" t="str">
        <f t="shared" si="16"/>
        <v/>
      </c>
      <c r="Q154" s="40"/>
      <c r="R154" s="67">
        <f t="shared" si="5"/>
        <v>116</v>
      </c>
      <c r="S154" s="68">
        <f t="shared" si="6"/>
        <v>46631</v>
      </c>
      <c r="T154" s="47">
        <f t="shared" si="7"/>
        <v>1079.190945</v>
      </c>
      <c r="U154" s="47">
        <f t="shared" si="8"/>
        <v>761.2011651</v>
      </c>
      <c r="V154" s="47">
        <f t="shared" si="9"/>
        <v>317.9897802</v>
      </c>
      <c r="W154" s="47">
        <f t="shared" si="10"/>
        <v>151922.2432</v>
      </c>
      <c r="X154" s="40"/>
      <c r="Y154" s="67">
        <f t="shared" si="11"/>
        <v>116</v>
      </c>
      <c r="Z154" s="68">
        <f t="shared" si="12"/>
        <v>46631</v>
      </c>
      <c r="AA154" s="47">
        <f>IF(Y154="","",MIN($D$9+Calculator!free_cash_flow,AD153+AB154))</f>
        <v>1579.190945</v>
      </c>
      <c r="AB154" s="47">
        <f t="shared" si="13"/>
        <v>373.9080609</v>
      </c>
      <c r="AC154" s="47">
        <f t="shared" si="14"/>
        <v>1205.282884</v>
      </c>
      <c r="AD154" s="47">
        <f t="shared" si="15"/>
        <v>73576.32929</v>
      </c>
    </row>
    <row r="155" ht="12.75" customHeight="1">
      <c r="A155" s="67" t="str">
        <f>IF(OR(Calculator!prev_total_owed&lt;=0,Calculator!prev_total_owed=""),"",Calculator!prev_pmt_num+1)</f>
        <v/>
      </c>
      <c r="B155" s="68" t="str">
        <f t="shared" si="1"/>
        <v/>
      </c>
      <c r="C155" s="47" t="str">
        <f>IF(A155="","",MIN(D155+Calculator!prev_prin_balance,Calculator!loan_payment+J155))</f>
        <v/>
      </c>
      <c r="D155" s="47" t="str">
        <f>IF(A155="","",ROUND($D$6/12*MAX(0,(Calculator!prev_prin_balance)),2))</f>
        <v/>
      </c>
      <c r="E155" s="47" t="str">
        <f t="shared" si="2"/>
        <v/>
      </c>
      <c r="F155" s="47" t="str">
        <f>IF(A155="","",ROUND(SUM(Calculator!prev_prin_balance,-E155),2))</f>
        <v/>
      </c>
      <c r="G155" s="69" t="str">
        <f t="shared" si="3"/>
        <v/>
      </c>
      <c r="H155" s="47" t="str">
        <f>IF(A155="","",IF(Calculator!prev_prin_balance=0,MIN(Calculator!prev_heloc_prin_balance+Calculator!prev_heloc_int_balance+K155,MAX(0,Calculator!free_cash_flow+Calculator!loan_payment))+IF($O$7="No",0,Calculator!loan_payment+$I$6),IF($O$7="No",Calculator!free_cash_flow,$I$5)))</f>
        <v/>
      </c>
      <c r="I155" s="47" t="str">
        <f>IF(A155="","",IF($O$7="Yes",$I$6+Calculator!loan_payment,0))</f>
        <v/>
      </c>
      <c r="J155" s="47" t="str">
        <f>IF(A155="","",IF(Calculator!prev_prin_balance&lt;=0,0,IF(Calculator!prev_heloc_prin_balance&lt;Calculator!free_cash_flow,MAX(0,MIN($O$6,D155+Calculator!prev_prin_balance+Calculator!loan_payment)),0)))</f>
        <v/>
      </c>
      <c r="K155" s="47" t="str">
        <f>IF(A155="","",ROUND((B155-Calculator!prev_date)*(Calculator!prev_heloc_rate/$O$8)*MAX(0,Calculator!prev_heloc_prin_balance),2))</f>
        <v/>
      </c>
      <c r="L155" s="47" t="str">
        <f>IF(A155="","",MAX(0,MIN(1*H155,Calculator!prev_heloc_int_balance+K155)))</f>
        <v/>
      </c>
      <c r="M155" s="47" t="str">
        <f>IF(A155="","",(Calculator!prev_heloc_int_balance+K155)-L155)</f>
        <v/>
      </c>
      <c r="N155" s="47" t="str">
        <f t="shared" si="4"/>
        <v/>
      </c>
      <c r="O155" s="47" t="str">
        <f>IF(A155="","",Calculator!prev_heloc_prin_balance-N155)</f>
        <v/>
      </c>
      <c r="P155" s="47" t="str">
        <f t="shared" si="16"/>
        <v/>
      </c>
      <c r="Q155" s="40"/>
      <c r="R155" s="67">
        <f t="shared" si="5"/>
        <v>117</v>
      </c>
      <c r="S155" s="68">
        <f t="shared" si="6"/>
        <v>46661</v>
      </c>
      <c r="T155" s="47">
        <f t="shared" si="7"/>
        <v>1079.190945</v>
      </c>
      <c r="U155" s="47">
        <f t="shared" si="8"/>
        <v>759.6112162</v>
      </c>
      <c r="V155" s="47">
        <f t="shared" si="9"/>
        <v>319.5797291</v>
      </c>
      <c r="W155" s="47">
        <f t="shared" si="10"/>
        <v>151602.6635</v>
      </c>
      <c r="X155" s="40"/>
      <c r="Y155" s="67">
        <f t="shared" si="11"/>
        <v>117</v>
      </c>
      <c r="Z155" s="68">
        <f t="shared" si="12"/>
        <v>46661</v>
      </c>
      <c r="AA155" s="47">
        <f>IF(Y155="","",MIN($D$9+Calculator!free_cash_flow,AD154+AB155))</f>
        <v>1579.190945</v>
      </c>
      <c r="AB155" s="47">
        <f t="shared" si="13"/>
        <v>367.8816464</v>
      </c>
      <c r="AC155" s="47">
        <f t="shared" si="14"/>
        <v>1211.309299</v>
      </c>
      <c r="AD155" s="47">
        <f t="shared" si="15"/>
        <v>72365.01999</v>
      </c>
    </row>
    <row r="156" ht="12.75" customHeight="1">
      <c r="A156" s="67" t="str">
        <f>IF(OR(Calculator!prev_total_owed&lt;=0,Calculator!prev_total_owed=""),"",Calculator!prev_pmt_num+1)</f>
        <v/>
      </c>
      <c r="B156" s="68" t="str">
        <f t="shared" si="1"/>
        <v/>
      </c>
      <c r="C156" s="47" t="str">
        <f>IF(A156="","",MIN(D156+Calculator!prev_prin_balance,Calculator!loan_payment+J156))</f>
        <v/>
      </c>
      <c r="D156" s="47" t="str">
        <f>IF(A156="","",ROUND($D$6/12*MAX(0,(Calculator!prev_prin_balance)),2))</f>
        <v/>
      </c>
      <c r="E156" s="47" t="str">
        <f t="shared" si="2"/>
        <v/>
      </c>
      <c r="F156" s="47" t="str">
        <f>IF(A156="","",ROUND(SUM(Calculator!prev_prin_balance,-E156),2))</f>
        <v/>
      </c>
      <c r="G156" s="69" t="str">
        <f t="shared" si="3"/>
        <v/>
      </c>
      <c r="H156" s="47" t="str">
        <f>IF(A156="","",IF(Calculator!prev_prin_balance=0,MIN(Calculator!prev_heloc_prin_balance+Calculator!prev_heloc_int_balance+K156,MAX(0,Calculator!free_cash_flow+Calculator!loan_payment))+IF($O$7="No",0,Calculator!loan_payment+$I$6),IF($O$7="No",Calculator!free_cash_flow,$I$5)))</f>
        <v/>
      </c>
      <c r="I156" s="47" t="str">
        <f>IF(A156="","",IF($O$7="Yes",$I$6+Calculator!loan_payment,0))</f>
        <v/>
      </c>
      <c r="J156" s="47" t="str">
        <f>IF(A156="","",IF(Calculator!prev_prin_balance&lt;=0,0,IF(Calculator!prev_heloc_prin_balance&lt;Calculator!free_cash_flow,MAX(0,MIN($O$6,D156+Calculator!prev_prin_balance+Calculator!loan_payment)),0)))</f>
        <v/>
      </c>
      <c r="K156" s="47" t="str">
        <f>IF(A156="","",ROUND((B156-Calculator!prev_date)*(Calculator!prev_heloc_rate/$O$8)*MAX(0,Calculator!prev_heloc_prin_balance),2))</f>
        <v/>
      </c>
      <c r="L156" s="47" t="str">
        <f>IF(A156="","",MAX(0,MIN(1*H156,Calculator!prev_heloc_int_balance+K156)))</f>
        <v/>
      </c>
      <c r="M156" s="47" t="str">
        <f>IF(A156="","",(Calculator!prev_heloc_int_balance+K156)-L156)</f>
        <v/>
      </c>
      <c r="N156" s="47" t="str">
        <f t="shared" si="4"/>
        <v/>
      </c>
      <c r="O156" s="47" t="str">
        <f>IF(A156="","",Calculator!prev_heloc_prin_balance-N156)</f>
        <v/>
      </c>
      <c r="P156" s="47" t="str">
        <f t="shared" si="16"/>
        <v/>
      </c>
      <c r="Q156" s="40"/>
      <c r="R156" s="67">
        <f t="shared" si="5"/>
        <v>118</v>
      </c>
      <c r="S156" s="68">
        <f t="shared" si="6"/>
        <v>46692</v>
      </c>
      <c r="T156" s="47">
        <f t="shared" si="7"/>
        <v>1079.190945</v>
      </c>
      <c r="U156" s="47">
        <f t="shared" si="8"/>
        <v>758.0133176</v>
      </c>
      <c r="V156" s="47">
        <f t="shared" si="9"/>
        <v>321.1776277</v>
      </c>
      <c r="W156" s="47">
        <f t="shared" si="10"/>
        <v>151281.4859</v>
      </c>
      <c r="X156" s="40"/>
      <c r="Y156" s="67">
        <f t="shared" si="11"/>
        <v>118</v>
      </c>
      <c r="Z156" s="68">
        <f t="shared" si="12"/>
        <v>46692</v>
      </c>
      <c r="AA156" s="47">
        <f>IF(Y156="","",MIN($D$9+Calculator!free_cash_flow,AD155+AB156))</f>
        <v>1579.190945</v>
      </c>
      <c r="AB156" s="47">
        <f t="shared" si="13"/>
        <v>361.8250999</v>
      </c>
      <c r="AC156" s="47">
        <f t="shared" si="14"/>
        <v>1217.365845</v>
      </c>
      <c r="AD156" s="47">
        <f t="shared" si="15"/>
        <v>71147.65414</v>
      </c>
    </row>
    <row r="157" ht="12.75" customHeight="1">
      <c r="A157" s="67" t="str">
        <f>IF(OR(Calculator!prev_total_owed&lt;=0,Calculator!prev_total_owed=""),"",Calculator!prev_pmt_num+1)</f>
        <v/>
      </c>
      <c r="B157" s="68" t="str">
        <f t="shared" si="1"/>
        <v/>
      </c>
      <c r="C157" s="47" t="str">
        <f>IF(A157="","",MIN(D157+Calculator!prev_prin_balance,Calculator!loan_payment+J157))</f>
        <v/>
      </c>
      <c r="D157" s="47" t="str">
        <f>IF(A157="","",ROUND($D$6/12*MAX(0,(Calculator!prev_prin_balance)),2))</f>
        <v/>
      </c>
      <c r="E157" s="47" t="str">
        <f t="shared" si="2"/>
        <v/>
      </c>
      <c r="F157" s="47" t="str">
        <f>IF(A157="","",ROUND(SUM(Calculator!prev_prin_balance,-E157),2))</f>
        <v/>
      </c>
      <c r="G157" s="69" t="str">
        <f t="shared" si="3"/>
        <v/>
      </c>
      <c r="H157" s="47" t="str">
        <f>IF(A157="","",IF(Calculator!prev_prin_balance=0,MIN(Calculator!prev_heloc_prin_balance+Calculator!prev_heloc_int_balance+K157,MAX(0,Calculator!free_cash_flow+Calculator!loan_payment))+IF($O$7="No",0,Calculator!loan_payment+$I$6),IF($O$7="No",Calculator!free_cash_flow,$I$5)))</f>
        <v/>
      </c>
      <c r="I157" s="47" t="str">
        <f>IF(A157="","",IF($O$7="Yes",$I$6+Calculator!loan_payment,0))</f>
        <v/>
      </c>
      <c r="J157" s="47" t="str">
        <f>IF(A157="","",IF(Calculator!prev_prin_balance&lt;=0,0,IF(Calculator!prev_heloc_prin_balance&lt;Calculator!free_cash_flow,MAX(0,MIN($O$6,D157+Calculator!prev_prin_balance+Calculator!loan_payment)),0)))</f>
        <v/>
      </c>
      <c r="K157" s="47" t="str">
        <f>IF(A157="","",ROUND((B157-Calculator!prev_date)*(Calculator!prev_heloc_rate/$O$8)*MAX(0,Calculator!prev_heloc_prin_balance),2))</f>
        <v/>
      </c>
      <c r="L157" s="47" t="str">
        <f>IF(A157="","",MAX(0,MIN(1*H157,Calculator!prev_heloc_int_balance+K157)))</f>
        <v/>
      </c>
      <c r="M157" s="47" t="str">
        <f>IF(A157="","",(Calculator!prev_heloc_int_balance+K157)-L157)</f>
        <v/>
      </c>
      <c r="N157" s="47" t="str">
        <f t="shared" si="4"/>
        <v/>
      </c>
      <c r="O157" s="47" t="str">
        <f>IF(A157="","",Calculator!prev_heloc_prin_balance-N157)</f>
        <v/>
      </c>
      <c r="P157" s="47" t="str">
        <f t="shared" si="16"/>
        <v/>
      </c>
      <c r="Q157" s="40"/>
      <c r="R157" s="67">
        <f t="shared" si="5"/>
        <v>119</v>
      </c>
      <c r="S157" s="68">
        <f t="shared" si="6"/>
        <v>46722</v>
      </c>
      <c r="T157" s="47">
        <f t="shared" si="7"/>
        <v>1079.190945</v>
      </c>
      <c r="U157" s="47">
        <f t="shared" si="8"/>
        <v>756.4074294</v>
      </c>
      <c r="V157" s="47">
        <f t="shared" si="9"/>
        <v>322.7835159</v>
      </c>
      <c r="W157" s="47">
        <f t="shared" si="10"/>
        <v>150958.7024</v>
      </c>
      <c r="X157" s="40"/>
      <c r="Y157" s="67">
        <f t="shared" si="11"/>
        <v>119</v>
      </c>
      <c r="Z157" s="68">
        <f t="shared" si="12"/>
        <v>46722</v>
      </c>
      <c r="AA157" s="47">
        <f>IF(Y157="","",MIN($D$9+Calculator!free_cash_flow,AD156+AB157))</f>
        <v>1579.190945</v>
      </c>
      <c r="AB157" s="47">
        <f t="shared" si="13"/>
        <v>355.7382707</v>
      </c>
      <c r="AC157" s="47">
        <f t="shared" si="14"/>
        <v>1223.452675</v>
      </c>
      <c r="AD157" s="47">
        <f t="shared" si="15"/>
        <v>69924.20147</v>
      </c>
    </row>
    <row r="158" ht="12.75" customHeight="1">
      <c r="A158" s="67" t="str">
        <f>IF(OR(Calculator!prev_total_owed&lt;=0,Calculator!prev_total_owed=""),"",Calculator!prev_pmt_num+1)</f>
        <v/>
      </c>
      <c r="B158" s="68" t="str">
        <f t="shared" si="1"/>
        <v/>
      </c>
      <c r="C158" s="47" t="str">
        <f>IF(A158="","",MIN(D158+Calculator!prev_prin_balance,Calculator!loan_payment+J158))</f>
        <v/>
      </c>
      <c r="D158" s="47" t="str">
        <f>IF(A158="","",ROUND($D$6/12*MAX(0,(Calculator!prev_prin_balance)),2))</f>
        <v/>
      </c>
      <c r="E158" s="47" t="str">
        <f t="shared" si="2"/>
        <v/>
      </c>
      <c r="F158" s="47" t="str">
        <f>IF(A158="","",ROUND(SUM(Calculator!prev_prin_balance,-E158),2))</f>
        <v/>
      </c>
      <c r="G158" s="69" t="str">
        <f t="shared" si="3"/>
        <v/>
      </c>
      <c r="H158" s="47" t="str">
        <f>IF(A158="","",IF(Calculator!prev_prin_balance=0,MIN(Calculator!prev_heloc_prin_balance+Calculator!prev_heloc_int_balance+K158,MAX(0,Calculator!free_cash_flow+Calculator!loan_payment))+IF($O$7="No",0,Calculator!loan_payment+$I$6),IF($O$7="No",Calculator!free_cash_flow,$I$5)))</f>
        <v/>
      </c>
      <c r="I158" s="47" t="str">
        <f>IF(A158="","",IF($O$7="Yes",$I$6+Calculator!loan_payment,0))</f>
        <v/>
      </c>
      <c r="J158" s="47" t="str">
        <f>IF(A158="","",IF(Calculator!prev_prin_balance&lt;=0,0,IF(Calculator!prev_heloc_prin_balance&lt;Calculator!free_cash_flow,MAX(0,MIN($O$6,D158+Calculator!prev_prin_balance+Calculator!loan_payment)),0)))</f>
        <v/>
      </c>
      <c r="K158" s="47" t="str">
        <f>IF(A158="","",ROUND((B158-Calculator!prev_date)*(Calculator!prev_heloc_rate/$O$8)*MAX(0,Calculator!prev_heloc_prin_balance),2))</f>
        <v/>
      </c>
      <c r="L158" s="47" t="str">
        <f>IF(A158="","",MAX(0,MIN(1*H158,Calculator!prev_heloc_int_balance+K158)))</f>
        <v/>
      </c>
      <c r="M158" s="47" t="str">
        <f>IF(A158="","",(Calculator!prev_heloc_int_balance+K158)-L158)</f>
        <v/>
      </c>
      <c r="N158" s="47" t="str">
        <f t="shared" si="4"/>
        <v/>
      </c>
      <c r="O158" s="47" t="str">
        <f>IF(A158="","",Calculator!prev_heloc_prin_balance-N158)</f>
        <v/>
      </c>
      <c r="P158" s="47" t="str">
        <f t="shared" si="16"/>
        <v/>
      </c>
      <c r="Q158" s="40"/>
      <c r="R158" s="67">
        <f t="shared" si="5"/>
        <v>120</v>
      </c>
      <c r="S158" s="68">
        <f t="shared" si="6"/>
        <v>46753</v>
      </c>
      <c r="T158" s="47">
        <f t="shared" si="7"/>
        <v>1079.190945</v>
      </c>
      <c r="U158" s="47">
        <f t="shared" si="8"/>
        <v>754.7935118</v>
      </c>
      <c r="V158" s="47">
        <f t="shared" si="9"/>
        <v>324.3974334</v>
      </c>
      <c r="W158" s="47">
        <f t="shared" si="10"/>
        <v>150634.3049</v>
      </c>
      <c r="X158" s="40"/>
      <c r="Y158" s="67">
        <f t="shared" si="11"/>
        <v>120</v>
      </c>
      <c r="Z158" s="68">
        <f t="shared" si="12"/>
        <v>46753</v>
      </c>
      <c r="AA158" s="47">
        <f>IF(Y158="","",MIN($D$9+Calculator!free_cash_flow,AD157+AB158))</f>
        <v>1579.190945</v>
      </c>
      <c r="AB158" s="47">
        <f t="shared" si="13"/>
        <v>349.6210073</v>
      </c>
      <c r="AC158" s="47">
        <f t="shared" si="14"/>
        <v>1229.569938</v>
      </c>
      <c r="AD158" s="47">
        <f t="shared" si="15"/>
        <v>68694.63153</v>
      </c>
    </row>
    <row r="159" ht="12.75" customHeight="1">
      <c r="A159" s="67" t="str">
        <f>IF(OR(Calculator!prev_total_owed&lt;=0,Calculator!prev_total_owed=""),"",Calculator!prev_pmt_num+1)</f>
        <v/>
      </c>
      <c r="B159" s="68" t="str">
        <f t="shared" si="1"/>
        <v/>
      </c>
      <c r="C159" s="47" t="str">
        <f>IF(A159="","",MIN(D159+Calculator!prev_prin_balance,Calculator!loan_payment+J159))</f>
        <v/>
      </c>
      <c r="D159" s="47" t="str">
        <f>IF(A159="","",ROUND($D$6/12*MAX(0,(Calculator!prev_prin_balance)),2))</f>
        <v/>
      </c>
      <c r="E159" s="47" t="str">
        <f t="shared" si="2"/>
        <v/>
      </c>
      <c r="F159" s="47" t="str">
        <f>IF(A159="","",ROUND(SUM(Calculator!prev_prin_balance,-E159),2))</f>
        <v/>
      </c>
      <c r="G159" s="69" t="str">
        <f t="shared" si="3"/>
        <v/>
      </c>
      <c r="H159" s="47" t="str">
        <f>IF(A159="","",IF(Calculator!prev_prin_balance=0,MIN(Calculator!prev_heloc_prin_balance+Calculator!prev_heloc_int_balance+K159,MAX(0,Calculator!free_cash_flow+Calculator!loan_payment))+IF($O$7="No",0,Calculator!loan_payment+$I$6),IF($O$7="No",Calculator!free_cash_flow,$I$5)))</f>
        <v/>
      </c>
      <c r="I159" s="47" t="str">
        <f>IF(A159="","",IF($O$7="Yes",$I$6+Calculator!loan_payment,0))</f>
        <v/>
      </c>
      <c r="J159" s="47" t="str">
        <f>IF(A159="","",IF(Calculator!prev_prin_balance&lt;=0,0,IF(Calculator!prev_heloc_prin_balance&lt;Calculator!free_cash_flow,MAX(0,MIN($O$6,D159+Calculator!prev_prin_balance+Calculator!loan_payment)),0)))</f>
        <v/>
      </c>
      <c r="K159" s="47" t="str">
        <f>IF(A159="","",ROUND((B159-Calculator!prev_date)*(Calculator!prev_heloc_rate/$O$8)*MAX(0,Calculator!prev_heloc_prin_balance),2))</f>
        <v/>
      </c>
      <c r="L159" s="47" t="str">
        <f>IF(A159="","",MAX(0,MIN(1*H159,Calculator!prev_heloc_int_balance+K159)))</f>
        <v/>
      </c>
      <c r="M159" s="47" t="str">
        <f>IF(A159="","",(Calculator!prev_heloc_int_balance+K159)-L159)</f>
        <v/>
      </c>
      <c r="N159" s="47" t="str">
        <f t="shared" si="4"/>
        <v/>
      </c>
      <c r="O159" s="47" t="str">
        <f>IF(A159="","",Calculator!prev_heloc_prin_balance-N159)</f>
        <v/>
      </c>
      <c r="P159" s="47" t="str">
        <f t="shared" si="16"/>
        <v/>
      </c>
      <c r="Q159" s="40"/>
      <c r="R159" s="67">
        <f t="shared" si="5"/>
        <v>121</v>
      </c>
      <c r="S159" s="68">
        <f t="shared" si="6"/>
        <v>46784</v>
      </c>
      <c r="T159" s="47">
        <f t="shared" si="7"/>
        <v>1079.190945</v>
      </c>
      <c r="U159" s="47">
        <f t="shared" si="8"/>
        <v>753.1715247</v>
      </c>
      <c r="V159" s="47">
        <f t="shared" si="9"/>
        <v>326.0194206</v>
      </c>
      <c r="W159" s="47">
        <f t="shared" si="10"/>
        <v>150308.2855</v>
      </c>
      <c r="X159" s="40"/>
      <c r="Y159" s="67">
        <f t="shared" si="11"/>
        <v>121</v>
      </c>
      <c r="Z159" s="68">
        <f t="shared" si="12"/>
        <v>46784</v>
      </c>
      <c r="AA159" s="47">
        <f>IF(Y159="","",MIN($D$9+Calculator!free_cash_flow,AD158+AB159))</f>
        <v>1579.190945</v>
      </c>
      <c r="AB159" s="47">
        <f t="shared" si="13"/>
        <v>343.4731577</v>
      </c>
      <c r="AC159" s="47">
        <f t="shared" si="14"/>
        <v>1235.717788</v>
      </c>
      <c r="AD159" s="47">
        <f t="shared" si="15"/>
        <v>67458.91374</v>
      </c>
    </row>
    <row r="160" ht="12.75" customHeight="1">
      <c r="A160" s="67" t="str">
        <f>IF(OR(Calculator!prev_total_owed&lt;=0,Calculator!prev_total_owed=""),"",Calculator!prev_pmt_num+1)</f>
        <v/>
      </c>
      <c r="B160" s="68" t="str">
        <f t="shared" si="1"/>
        <v/>
      </c>
      <c r="C160" s="47" t="str">
        <f>IF(A160="","",MIN(D160+Calculator!prev_prin_balance,Calculator!loan_payment+J160))</f>
        <v/>
      </c>
      <c r="D160" s="47" t="str">
        <f>IF(A160="","",ROUND($D$6/12*MAX(0,(Calculator!prev_prin_balance)),2))</f>
        <v/>
      </c>
      <c r="E160" s="47" t="str">
        <f t="shared" si="2"/>
        <v/>
      </c>
      <c r="F160" s="47" t="str">
        <f>IF(A160="","",ROUND(SUM(Calculator!prev_prin_balance,-E160),2))</f>
        <v/>
      </c>
      <c r="G160" s="69" t="str">
        <f t="shared" si="3"/>
        <v/>
      </c>
      <c r="H160" s="47" t="str">
        <f>IF(A160="","",IF(Calculator!prev_prin_balance=0,MIN(Calculator!prev_heloc_prin_balance+Calculator!prev_heloc_int_balance+K160,MAX(0,Calculator!free_cash_flow+Calculator!loan_payment))+IF($O$7="No",0,Calculator!loan_payment+$I$6),IF($O$7="No",Calculator!free_cash_flow,$I$5)))</f>
        <v/>
      </c>
      <c r="I160" s="47" t="str">
        <f>IF(A160="","",IF($O$7="Yes",$I$6+Calculator!loan_payment,0))</f>
        <v/>
      </c>
      <c r="J160" s="47" t="str">
        <f>IF(A160="","",IF(Calculator!prev_prin_balance&lt;=0,0,IF(Calculator!prev_heloc_prin_balance&lt;Calculator!free_cash_flow,MAX(0,MIN($O$6,D160+Calculator!prev_prin_balance+Calculator!loan_payment)),0)))</f>
        <v/>
      </c>
      <c r="K160" s="47" t="str">
        <f>IF(A160="","",ROUND((B160-Calculator!prev_date)*(Calculator!prev_heloc_rate/$O$8)*MAX(0,Calculator!prev_heloc_prin_balance),2))</f>
        <v/>
      </c>
      <c r="L160" s="47" t="str">
        <f>IF(A160="","",MAX(0,MIN(1*H160,Calculator!prev_heloc_int_balance+K160)))</f>
        <v/>
      </c>
      <c r="M160" s="47" t="str">
        <f>IF(A160="","",(Calculator!prev_heloc_int_balance+K160)-L160)</f>
        <v/>
      </c>
      <c r="N160" s="47" t="str">
        <f t="shared" si="4"/>
        <v/>
      </c>
      <c r="O160" s="47" t="str">
        <f>IF(A160="","",Calculator!prev_heloc_prin_balance-N160)</f>
        <v/>
      </c>
      <c r="P160" s="47" t="str">
        <f t="shared" si="16"/>
        <v/>
      </c>
      <c r="Q160" s="40"/>
      <c r="R160" s="67">
        <f t="shared" si="5"/>
        <v>122</v>
      </c>
      <c r="S160" s="68">
        <f t="shared" si="6"/>
        <v>46813</v>
      </c>
      <c r="T160" s="47">
        <f t="shared" si="7"/>
        <v>1079.190945</v>
      </c>
      <c r="U160" s="47">
        <f t="shared" si="8"/>
        <v>751.5414276</v>
      </c>
      <c r="V160" s="47">
        <f t="shared" si="9"/>
        <v>327.6495177</v>
      </c>
      <c r="W160" s="47">
        <f t="shared" si="10"/>
        <v>149980.636</v>
      </c>
      <c r="X160" s="40"/>
      <c r="Y160" s="67">
        <f t="shared" si="11"/>
        <v>122</v>
      </c>
      <c r="Z160" s="68">
        <f t="shared" si="12"/>
        <v>46813</v>
      </c>
      <c r="AA160" s="47">
        <f>IF(Y160="","",MIN($D$9+Calculator!free_cash_flow,AD159+AB160))</f>
        <v>1579.190945</v>
      </c>
      <c r="AB160" s="47">
        <f t="shared" si="13"/>
        <v>337.2945687</v>
      </c>
      <c r="AC160" s="47">
        <f t="shared" si="14"/>
        <v>1241.896377</v>
      </c>
      <c r="AD160" s="47">
        <f t="shared" si="15"/>
        <v>66217.01737</v>
      </c>
    </row>
    <row r="161" ht="12.75" customHeight="1">
      <c r="A161" s="67" t="str">
        <f>IF(OR(Calculator!prev_total_owed&lt;=0,Calculator!prev_total_owed=""),"",Calculator!prev_pmt_num+1)</f>
        <v/>
      </c>
      <c r="B161" s="68" t="str">
        <f t="shared" si="1"/>
        <v/>
      </c>
      <c r="C161" s="47" t="str">
        <f>IF(A161="","",MIN(D161+Calculator!prev_prin_balance,Calculator!loan_payment+J161))</f>
        <v/>
      </c>
      <c r="D161" s="47" t="str">
        <f>IF(A161="","",ROUND($D$6/12*MAX(0,(Calculator!prev_prin_balance)),2))</f>
        <v/>
      </c>
      <c r="E161" s="47" t="str">
        <f t="shared" si="2"/>
        <v/>
      </c>
      <c r="F161" s="47" t="str">
        <f>IF(A161="","",ROUND(SUM(Calculator!prev_prin_balance,-E161),2))</f>
        <v/>
      </c>
      <c r="G161" s="69" t="str">
        <f t="shared" si="3"/>
        <v/>
      </c>
      <c r="H161" s="47" t="str">
        <f>IF(A161="","",IF(Calculator!prev_prin_balance=0,MIN(Calculator!prev_heloc_prin_balance+Calculator!prev_heloc_int_balance+K161,MAX(0,Calculator!free_cash_flow+Calculator!loan_payment))+IF($O$7="No",0,Calculator!loan_payment+$I$6),IF($O$7="No",Calculator!free_cash_flow,$I$5)))</f>
        <v/>
      </c>
      <c r="I161" s="47" t="str">
        <f>IF(A161="","",IF($O$7="Yes",$I$6+Calculator!loan_payment,0))</f>
        <v/>
      </c>
      <c r="J161" s="47" t="str">
        <f>IF(A161="","",IF(Calculator!prev_prin_balance&lt;=0,0,IF(Calculator!prev_heloc_prin_balance&lt;Calculator!free_cash_flow,MAX(0,MIN($O$6,D161+Calculator!prev_prin_balance+Calculator!loan_payment)),0)))</f>
        <v/>
      </c>
      <c r="K161" s="47" t="str">
        <f>IF(A161="","",ROUND((B161-Calculator!prev_date)*(Calculator!prev_heloc_rate/$O$8)*MAX(0,Calculator!prev_heloc_prin_balance),2))</f>
        <v/>
      </c>
      <c r="L161" s="47" t="str">
        <f>IF(A161="","",MAX(0,MIN(1*H161,Calculator!prev_heloc_int_balance+K161)))</f>
        <v/>
      </c>
      <c r="M161" s="47" t="str">
        <f>IF(A161="","",(Calculator!prev_heloc_int_balance+K161)-L161)</f>
        <v/>
      </c>
      <c r="N161" s="47" t="str">
        <f t="shared" si="4"/>
        <v/>
      </c>
      <c r="O161" s="47" t="str">
        <f>IF(A161="","",Calculator!prev_heloc_prin_balance-N161)</f>
        <v/>
      </c>
      <c r="P161" s="47" t="str">
        <f t="shared" si="16"/>
        <v/>
      </c>
      <c r="Q161" s="40"/>
      <c r="R161" s="67">
        <f t="shared" si="5"/>
        <v>123</v>
      </c>
      <c r="S161" s="68">
        <f t="shared" si="6"/>
        <v>46844</v>
      </c>
      <c r="T161" s="47">
        <f t="shared" si="7"/>
        <v>1079.190945</v>
      </c>
      <c r="U161" s="47">
        <f t="shared" si="8"/>
        <v>749.90318</v>
      </c>
      <c r="V161" s="47">
        <f t="shared" si="9"/>
        <v>329.2877653</v>
      </c>
      <c r="W161" s="47">
        <f t="shared" si="10"/>
        <v>149651.3482</v>
      </c>
      <c r="X161" s="40"/>
      <c r="Y161" s="67">
        <f t="shared" si="11"/>
        <v>123</v>
      </c>
      <c r="Z161" s="68">
        <f t="shared" si="12"/>
        <v>46844</v>
      </c>
      <c r="AA161" s="47">
        <f>IF(Y161="","",MIN($D$9+Calculator!free_cash_flow,AD160+AB161))</f>
        <v>1579.190945</v>
      </c>
      <c r="AB161" s="47">
        <f t="shared" si="13"/>
        <v>331.0850868</v>
      </c>
      <c r="AC161" s="47">
        <f t="shared" si="14"/>
        <v>1248.105858</v>
      </c>
      <c r="AD161" s="47">
        <f t="shared" si="15"/>
        <v>64968.91151</v>
      </c>
    </row>
    <row r="162" ht="12.75" customHeight="1">
      <c r="A162" s="67" t="str">
        <f>IF(OR(Calculator!prev_total_owed&lt;=0,Calculator!prev_total_owed=""),"",Calculator!prev_pmt_num+1)</f>
        <v/>
      </c>
      <c r="B162" s="68" t="str">
        <f t="shared" si="1"/>
        <v/>
      </c>
      <c r="C162" s="47" t="str">
        <f>IF(A162="","",MIN(D162+Calculator!prev_prin_balance,Calculator!loan_payment+J162))</f>
        <v/>
      </c>
      <c r="D162" s="47" t="str">
        <f>IF(A162="","",ROUND($D$6/12*MAX(0,(Calculator!prev_prin_balance)),2))</f>
        <v/>
      </c>
      <c r="E162" s="47" t="str">
        <f t="shared" si="2"/>
        <v/>
      </c>
      <c r="F162" s="47" t="str">
        <f>IF(A162="","",ROUND(SUM(Calculator!prev_prin_balance,-E162),2))</f>
        <v/>
      </c>
      <c r="G162" s="69" t="str">
        <f t="shared" si="3"/>
        <v/>
      </c>
      <c r="H162" s="47" t="str">
        <f>IF(A162="","",IF(Calculator!prev_prin_balance=0,MIN(Calculator!prev_heloc_prin_balance+Calculator!prev_heloc_int_balance+K162,MAX(0,Calculator!free_cash_flow+Calculator!loan_payment))+IF($O$7="No",0,Calculator!loan_payment+$I$6),IF($O$7="No",Calculator!free_cash_flow,$I$5)))</f>
        <v/>
      </c>
      <c r="I162" s="47" t="str">
        <f>IF(A162="","",IF($O$7="Yes",$I$6+Calculator!loan_payment,0))</f>
        <v/>
      </c>
      <c r="J162" s="47" t="str">
        <f>IF(A162="","",IF(Calculator!prev_prin_balance&lt;=0,0,IF(Calculator!prev_heloc_prin_balance&lt;Calculator!free_cash_flow,MAX(0,MIN($O$6,D162+Calculator!prev_prin_balance+Calculator!loan_payment)),0)))</f>
        <v/>
      </c>
      <c r="K162" s="47" t="str">
        <f>IF(A162="","",ROUND((B162-Calculator!prev_date)*(Calculator!prev_heloc_rate/$O$8)*MAX(0,Calculator!prev_heloc_prin_balance),2))</f>
        <v/>
      </c>
      <c r="L162" s="47" t="str">
        <f>IF(A162="","",MAX(0,MIN(1*H162,Calculator!prev_heloc_int_balance+K162)))</f>
        <v/>
      </c>
      <c r="M162" s="47" t="str">
        <f>IF(A162="","",(Calculator!prev_heloc_int_balance+K162)-L162)</f>
        <v/>
      </c>
      <c r="N162" s="47" t="str">
        <f t="shared" si="4"/>
        <v/>
      </c>
      <c r="O162" s="47" t="str">
        <f>IF(A162="","",Calculator!prev_heloc_prin_balance-N162)</f>
        <v/>
      </c>
      <c r="P162" s="47" t="str">
        <f t="shared" si="16"/>
        <v/>
      </c>
      <c r="Q162" s="40"/>
      <c r="R162" s="67">
        <f t="shared" si="5"/>
        <v>124</v>
      </c>
      <c r="S162" s="68">
        <f t="shared" si="6"/>
        <v>46874</v>
      </c>
      <c r="T162" s="47">
        <f t="shared" si="7"/>
        <v>1079.190945</v>
      </c>
      <c r="U162" s="47">
        <f t="shared" si="8"/>
        <v>748.2567412</v>
      </c>
      <c r="V162" s="47">
        <f t="shared" si="9"/>
        <v>330.9342041</v>
      </c>
      <c r="W162" s="47">
        <f t="shared" si="10"/>
        <v>149320.414</v>
      </c>
      <c r="X162" s="40"/>
      <c r="Y162" s="67">
        <f t="shared" si="11"/>
        <v>124</v>
      </c>
      <c r="Z162" s="68">
        <f t="shared" si="12"/>
        <v>46874</v>
      </c>
      <c r="AA162" s="47">
        <f>IF(Y162="","",MIN($D$9+Calculator!free_cash_flow,AD161+AB162))</f>
        <v>1579.190945</v>
      </c>
      <c r="AB162" s="47">
        <f t="shared" si="13"/>
        <v>324.8445575</v>
      </c>
      <c r="AC162" s="47">
        <f t="shared" si="14"/>
        <v>1254.346388</v>
      </c>
      <c r="AD162" s="47">
        <f t="shared" si="15"/>
        <v>63714.56512</v>
      </c>
    </row>
    <row r="163" ht="12.75" customHeight="1">
      <c r="A163" s="67" t="str">
        <f>IF(OR(Calculator!prev_total_owed&lt;=0,Calculator!prev_total_owed=""),"",Calculator!prev_pmt_num+1)</f>
        <v/>
      </c>
      <c r="B163" s="68" t="str">
        <f t="shared" si="1"/>
        <v/>
      </c>
      <c r="C163" s="47" t="str">
        <f>IF(A163="","",MIN(D163+Calculator!prev_prin_balance,Calculator!loan_payment+J163))</f>
        <v/>
      </c>
      <c r="D163" s="47" t="str">
        <f>IF(A163="","",ROUND($D$6/12*MAX(0,(Calculator!prev_prin_balance)),2))</f>
        <v/>
      </c>
      <c r="E163" s="47" t="str">
        <f t="shared" si="2"/>
        <v/>
      </c>
      <c r="F163" s="47" t="str">
        <f>IF(A163="","",ROUND(SUM(Calculator!prev_prin_balance,-E163),2))</f>
        <v/>
      </c>
      <c r="G163" s="69" t="str">
        <f t="shared" si="3"/>
        <v/>
      </c>
      <c r="H163" s="47" t="str">
        <f>IF(A163="","",IF(Calculator!prev_prin_balance=0,MIN(Calculator!prev_heloc_prin_balance+Calculator!prev_heloc_int_balance+K163,MAX(0,Calculator!free_cash_flow+Calculator!loan_payment))+IF($O$7="No",0,Calculator!loan_payment+$I$6),IF($O$7="No",Calculator!free_cash_flow,$I$5)))</f>
        <v/>
      </c>
      <c r="I163" s="47" t="str">
        <f>IF(A163="","",IF($O$7="Yes",$I$6+Calculator!loan_payment,0))</f>
        <v/>
      </c>
      <c r="J163" s="47" t="str">
        <f>IF(A163="","",IF(Calculator!prev_prin_balance&lt;=0,0,IF(Calculator!prev_heloc_prin_balance&lt;Calculator!free_cash_flow,MAX(0,MIN($O$6,D163+Calculator!prev_prin_balance+Calculator!loan_payment)),0)))</f>
        <v/>
      </c>
      <c r="K163" s="47" t="str">
        <f>IF(A163="","",ROUND((B163-Calculator!prev_date)*(Calculator!prev_heloc_rate/$O$8)*MAX(0,Calculator!prev_heloc_prin_balance),2))</f>
        <v/>
      </c>
      <c r="L163" s="47" t="str">
        <f>IF(A163="","",MAX(0,MIN(1*H163,Calculator!prev_heloc_int_balance+K163)))</f>
        <v/>
      </c>
      <c r="M163" s="47" t="str">
        <f>IF(A163="","",(Calculator!prev_heloc_int_balance+K163)-L163)</f>
        <v/>
      </c>
      <c r="N163" s="47" t="str">
        <f t="shared" si="4"/>
        <v/>
      </c>
      <c r="O163" s="47" t="str">
        <f>IF(A163="","",Calculator!prev_heloc_prin_balance-N163)</f>
        <v/>
      </c>
      <c r="P163" s="47" t="str">
        <f t="shared" si="16"/>
        <v/>
      </c>
      <c r="Q163" s="40"/>
      <c r="R163" s="67">
        <f t="shared" si="5"/>
        <v>125</v>
      </c>
      <c r="S163" s="68">
        <f t="shared" si="6"/>
        <v>46905</v>
      </c>
      <c r="T163" s="47">
        <f t="shared" si="7"/>
        <v>1079.190945</v>
      </c>
      <c r="U163" s="47">
        <f t="shared" si="8"/>
        <v>746.6020701</v>
      </c>
      <c r="V163" s="47">
        <f t="shared" si="9"/>
        <v>332.5888751</v>
      </c>
      <c r="W163" s="47">
        <f t="shared" si="10"/>
        <v>148987.8252</v>
      </c>
      <c r="X163" s="40"/>
      <c r="Y163" s="67">
        <f t="shared" si="11"/>
        <v>125</v>
      </c>
      <c r="Z163" s="68">
        <f t="shared" si="12"/>
        <v>46905</v>
      </c>
      <c r="AA163" s="47">
        <f>IF(Y163="","",MIN($D$9+Calculator!free_cash_flow,AD162+AB163))</f>
        <v>1579.190945</v>
      </c>
      <c r="AB163" s="47">
        <f t="shared" si="13"/>
        <v>318.5728256</v>
      </c>
      <c r="AC163" s="47">
        <f t="shared" si="14"/>
        <v>1260.61812</v>
      </c>
      <c r="AD163" s="47">
        <f t="shared" si="15"/>
        <v>62453.947</v>
      </c>
    </row>
    <row r="164" ht="12.75" customHeight="1">
      <c r="A164" s="67" t="str">
        <f>IF(OR(Calculator!prev_total_owed&lt;=0,Calculator!prev_total_owed=""),"",Calculator!prev_pmt_num+1)</f>
        <v/>
      </c>
      <c r="B164" s="68" t="str">
        <f t="shared" si="1"/>
        <v/>
      </c>
      <c r="C164" s="47" t="str">
        <f>IF(A164="","",MIN(D164+Calculator!prev_prin_balance,Calculator!loan_payment+J164))</f>
        <v/>
      </c>
      <c r="D164" s="47" t="str">
        <f>IF(A164="","",ROUND($D$6/12*MAX(0,(Calculator!prev_prin_balance)),2))</f>
        <v/>
      </c>
      <c r="E164" s="47" t="str">
        <f t="shared" si="2"/>
        <v/>
      </c>
      <c r="F164" s="47" t="str">
        <f>IF(A164="","",ROUND(SUM(Calculator!prev_prin_balance,-E164),2))</f>
        <v/>
      </c>
      <c r="G164" s="69" t="str">
        <f t="shared" si="3"/>
        <v/>
      </c>
      <c r="H164" s="47" t="str">
        <f>IF(A164="","",IF(Calculator!prev_prin_balance=0,MIN(Calculator!prev_heloc_prin_balance+Calculator!prev_heloc_int_balance+K164,MAX(0,Calculator!free_cash_flow+Calculator!loan_payment))+IF($O$7="No",0,Calculator!loan_payment+$I$6),IF($O$7="No",Calculator!free_cash_flow,$I$5)))</f>
        <v/>
      </c>
      <c r="I164" s="47" t="str">
        <f>IF(A164="","",IF($O$7="Yes",$I$6+Calculator!loan_payment,0))</f>
        <v/>
      </c>
      <c r="J164" s="47" t="str">
        <f>IF(A164="","",IF(Calculator!prev_prin_balance&lt;=0,0,IF(Calculator!prev_heloc_prin_balance&lt;Calculator!free_cash_flow,MAX(0,MIN($O$6,D164+Calculator!prev_prin_balance+Calculator!loan_payment)),0)))</f>
        <v/>
      </c>
      <c r="K164" s="47" t="str">
        <f>IF(A164="","",ROUND((B164-Calculator!prev_date)*(Calculator!prev_heloc_rate/$O$8)*MAX(0,Calculator!prev_heloc_prin_balance),2))</f>
        <v/>
      </c>
      <c r="L164" s="47" t="str">
        <f>IF(A164="","",MAX(0,MIN(1*H164,Calculator!prev_heloc_int_balance+K164)))</f>
        <v/>
      </c>
      <c r="M164" s="47" t="str">
        <f>IF(A164="","",(Calculator!prev_heloc_int_balance+K164)-L164)</f>
        <v/>
      </c>
      <c r="N164" s="47" t="str">
        <f t="shared" si="4"/>
        <v/>
      </c>
      <c r="O164" s="47" t="str">
        <f>IF(A164="","",Calculator!prev_heloc_prin_balance-N164)</f>
        <v/>
      </c>
      <c r="P164" s="47" t="str">
        <f t="shared" si="16"/>
        <v/>
      </c>
      <c r="Q164" s="40"/>
      <c r="R164" s="67">
        <f t="shared" si="5"/>
        <v>126</v>
      </c>
      <c r="S164" s="68">
        <f t="shared" si="6"/>
        <v>46935</v>
      </c>
      <c r="T164" s="47">
        <f t="shared" si="7"/>
        <v>1079.190945</v>
      </c>
      <c r="U164" s="47">
        <f t="shared" si="8"/>
        <v>744.9391258</v>
      </c>
      <c r="V164" s="47">
        <f t="shared" si="9"/>
        <v>334.2518195</v>
      </c>
      <c r="W164" s="47">
        <f t="shared" si="10"/>
        <v>148653.5733</v>
      </c>
      <c r="X164" s="40"/>
      <c r="Y164" s="67">
        <f t="shared" si="11"/>
        <v>126</v>
      </c>
      <c r="Z164" s="68">
        <f t="shared" si="12"/>
        <v>46935</v>
      </c>
      <c r="AA164" s="47">
        <f>IF(Y164="","",MIN($D$9+Calculator!free_cash_flow,AD163+AB164))</f>
        <v>1579.190945</v>
      </c>
      <c r="AB164" s="47">
        <f t="shared" si="13"/>
        <v>312.269735</v>
      </c>
      <c r="AC164" s="47">
        <f t="shared" si="14"/>
        <v>1266.92121</v>
      </c>
      <c r="AD164" s="47">
        <f t="shared" si="15"/>
        <v>61187.02579</v>
      </c>
    </row>
    <row r="165" ht="12.75" customHeight="1">
      <c r="A165" s="67" t="str">
        <f>IF(OR(Calculator!prev_total_owed&lt;=0,Calculator!prev_total_owed=""),"",Calculator!prev_pmt_num+1)</f>
        <v/>
      </c>
      <c r="B165" s="68" t="str">
        <f t="shared" si="1"/>
        <v/>
      </c>
      <c r="C165" s="47" t="str">
        <f>IF(A165="","",MIN(D165+Calculator!prev_prin_balance,Calculator!loan_payment+J165))</f>
        <v/>
      </c>
      <c r="D165" s="47" t="str">
        <f>IF(A165="","",ROUND($D$6/12*MAX(0,(Calculator!prev_prin_balance)),2))</f>
        <v/>
      </c>
      <c r="E165" s="47" t="str">
        <f t="shared" si="2"/>
        <v/>
      </c>
      <c r="F165" s="47" t="str">
        <f>IF(A165="","",ROUND(SUM(Calculator!prev_prin_balance,-E165),2))</f>
        <v/>
      </c>
      <c r="G165" s="69" t="str">
        <f t="shared" si="3"/>
        <v/>
      </c>
      <c r="H165" s="47" t="str">
        <f>IF(A165="","",IF(Calculator!prev_prin_balance=0,MIN(Calculator!prev_heloc_prin_balance+Calculator!prev_heloc_int_balance+K165,MAX(0,Calculator!free_cash_flow+Calculator!loan_payment))+IF($O$7="No",0,Calculator!loan_payment+$I$6),IF($O$7="No",Calculator!free_cash_flow,$I$5)))</f>
        <v/>
      </c>
      <c r="I165" s="47" t="str">
        <f>IF(A165="","",IF($O$7="Yes",$I$6+Calculator!loan_payment,0))</f>
        <v/>
      </c>
      <c r="J165" s="47" t="str">
        <f>IF(A165="","",IF(Calculator!prev_prin_balance&lt;=0,0,IF(Calculator!prev_heloc_prin_balance&lt;Calculator!free_cash_flow,MAX(0,MIN($O$6,D165+Calculator!prev_prin_balance+Calculator!loan_payment)),0)))</f>
        <v/>
      </c>
      <c r="K165" s="47" t="str">
        <f>IF(A165="","",ROUND((B165-Calculator!prev_date)*(Calculator!prev_heloc_rate/$O$8)*MAX(0,Calculator!prev_heloc_prin_balance),2))</f>
        <v/>
      </c>
      <c r="L165" s="47" t="str">
        <f>IF(A165="","",MAX(0,MIN(1*H165,Calculator!prev_heloc_int_balance+K165)))</f>
        <v/>
      </c>
      <c r="M165" s="47" t="str">
        <f>IF(A165="","",(Calculator!prev_heloc_int_balance+K165)-L165)</f>
        <v/>
      </c>
      <c r="N165" s="47" t="str">
        <f t="shared" si="4"/>
        <v/>
      </c>
      <c r="O165" s="47" t="str">
        <f>IF(A165="","",Calculator!prev_heloc_prin_balance-N165)</f>
        <v/>
      </c>
      <c r="P165" s="47" t="str">
        <f t="shared" si="16"/>
        <v/>
      </c>
      <c r="Q165" s="40"/>
      <c r="R165" s="67">
        <f t="shared" si="5"/>
        <v>127</v>
      </c>
      <c r="S165" s="68">
        <f t="shared" si="6"/>
        <v>46966</v>
      </c>
      <c r="T165" s="47">
        <f t="shared" si="7"/>
        <v>1079.190945</v>
      </c>
      <c r="U165" s="47">
        <f t="shared" si="8"/>
        <v>743.2678667</v>
      </c>
      <c r="V165" s="47">
        <f t="shared" si="9"/>
        <v>335.9230786</v>
      </c>
      <c r="W165" s="47">
        <f t="shared" si="10"/>
        <v>148317.6503</v>
      </c>
      <c r="X165" s="40"/>
      <c r="Y165" s="67">
        <f t="shared" si="11"/>
        <v>127</v>
      </c>
      <c r="Z165" s="68">
        <f t="shared" si="12"/>
        <v>46966</v>
      </c>
      <c r="AA165" s="47">
        <f>IF(Y165="","",MIN($D$9+Calculator!free_cash_flow,AD164+AB165))</f>
        <v>1579.190945</v>
      </c>
      <c r="AB165" s="47">
        <f t="shared" si="13"/>
        <v>305.935129</v>
      </c>
      <c r="AC165" s="47">
        <f t="shared" si="14"/>
        <v>1273.255816</v>
      </c>
      <c r="AD165" s="47">
        <f t="shared" si="15"/>
        <v>59913.76997</v>
      </c>
    </row>
    <row r="166" ht="12.75" customHeight="1">
      <c r="A166" s="67" t="str">
        <f>IF(OR(Calculator!prev_total_owed&lt;=0,Calculator!prev_total_owed=""),"",Calculator!prev_pmt_num+1)</f>
        <v/>
      </c>
      <c r="B166" s="68" t="str">
        <f t="shared" si="1"/>
        <v/>
      </c>
      <c r="C166" s="47" t="str">
        <f>IF(A166="","",MIN(D166+Calculator!prev_prin_balance,Calculator!loan_payment+J166))</f>
        <v/>
      </c>
      <c r="D166" s="47" t="str">
        <f>IF(A166="","",ROUND($D$6/12*MAX(0,(Calculator!prev_prin_balance)),2))</f>
        <v/>
      </c>
      <c r="E166" s="47" t="str">
        <f t="shared" si="2"/>
        <v/>
      </c>
      <c r="F166" s="47" t="str">
        <f>IF(A166="","",ROUND(SUM(Calculator!prev_prin_balance,-E166),2))</f>
        <v/>
      </c>
      <c r="G166" s="69" t="str">
        <f t="shared" si="3"/>
        <v/>
      </c>
      <c r="H166" s="47" t="str">
        <f>IF(A166="","",IF(Calculator!prev_prin_balance=0,MIN(Calculator!prev_heloc_prin_balance+Calculator!prev_heloc_int_balance+K166,MAX(0,Calculator!free_cash_flow+Calculator!loan_payment))+IF($O$7="No",0,Calculator!loan_payment+$I$6),IF($O$7="No",Calculator!free_cash_flow,$I$5)))</f>
        <v/>
      </c>
      <c r="I166" s="47" t="str">
        <f>IF(A166="","",IF($O$7="Yes",$I$6+Calculator!loan_payment,0))</f>
        <v/>
      </c>
      <c r="J166" s="47" t="str">
        <f>IF(A166="","",IF(Calculator!prev_prin_balance&lt;=0,0,IF(Calculator!prev_heloc_prin_balance&lt;Calculator!free_cash_flow,MAX(0,MIN($O$6,D166+Calculator!prev_prin_balance+Calculator!loan_payment)),0)))</f>
        <v/>
      </c>
      <c r="K166" s="47" t="str">
        <f>IF(A166="","",ROUND((B166-Calculator!prev_date)*(Calculator!prev_heloc_rate/$O$8)*MAX(0,Calculator!prev_heloc_prin_balance),2))</f>
        <v/>
      </c>
      <c r="L166" s="47" t="str">
        <f>IF(A166="","",MAX(0,MIN(1*H166,Calculator!prev_heloc_int_balance+K166)))</f>
        <v/>
      </c>
      <c r="M166" s="47" t="str">
        <f>IF(A166="","",(Calculator!prev_heloc_int_balance+K166)-L166)</f>
        <v/>
      </c>
      <c r="N166" s="47" t="str">
        <f t="shared" si="4"/>
        <v/>
      </c>
      <c r="O166" s="47" t="str">
        <f>IF(A166="","",Calculator!prev_heloc_prin_balance-N166)</f>
        <v/>
      </c>
      <c r="P166" s="47" t="str">
        <f t="shared" si="16"/>
        <v/>
      </c>
      <c r="Q166" s="40"/>
      <c r="R166" s="67">
        <f t="shared" si="5"/>
        <v>128</v>
      </c>
      <c r="S166" s="68">
        <f t="shared" si="6"/>
        <v>46997</v>
      </c>
      <c r="T166" s="47">
        <f t="shared" si="7"/>
        <v>1079.190945</v>
      </c>
      <c r="U166" s="47">
        <f t="shared" si="8"/>
        <v>741.5882513</v>
      </c>
      <c r="V166" s="47">
        <f t="shared" si="9"/>
        <v>337.602694</v>
      </c>
      <c r="W166" s="47">
        <f t="shared" si="10"/>
        <v>147980.0476</v>
      </c>
      <c r="X166" s="40"/>
      <c r="Y166" s="67">
        <f t="shared" si="11"/>
        <v>128</v>
      </c>
      <c r="Z166" s="68">
        <f t="shared" si="12"/>
        <v>46997</v>
      </c>
      <c r="AA166" s="47">
        <f>IF(Y166="","",MIN($D$9+Calculator!free_cash_flow,AD165+AB166))</f>
        <v>1579.190945</v>
      </c>
      <c r="AB166" s="47">
        <f t="shared" si="13"/>
        <v>299.5688499</v>
      </c>
      <c r="AC166" s="47">
        <f t="shared" si="14"/>
        <v>1279.622095</v>
      </c>
      <c r="AD166" s="47">
        <f t="shared" si="15"/>
        <v>58634.14788</v>
      </c>
    </row>
    <row r="167" ht="12.75" customHeight="1">
      <c r="A167" s="67" t="str">
        <f>IF(OR(Calculator!prev_total_owed&lt;=0,Calculator!prev_total_owed=""),"",Calculator!prev_pmt_num+1)</f>
        <v/>
      </c>
      <c r="B167" s="68" t="str">
        <f t="shared" si="1"/>
        <v/>
      </c>
      <c r="C167" s="47" t="str">
        <f>IF(A167="","",MIN(D167+Calculator!prev_prin_balance,Calculator!loan_payment+J167))</f>
        <v/>
      </c>
      <c r="D167" s="47" t="str">
        <f>IF(A167="","",ROUND($D$6/12*MAX(0,(Calculator!prev_prin_balance)),2))</f>
        <v/>
      </c>
      <c r="E167" s="47" t="str">
        <f t="shared" si="2"/>
        <v/>
      </c>
      <c r="F167" s="47" t="str">
        <f>IF(A167="","",ROUND(SUM(Calculator!prev_prin_balance,-E167),2))</f>
        <v/>
      </c>
      <c r="G167" s="69" t="str">
        <f t="shared" si="3"/>
        <v/>
      </c>
      <c r="H167" s="47" t="str">
        <f>IF(A167="","",IF(Calculator!prev_prin_balance=0,MIN(Calculator!prev_heloc_prin_balance+Calculator!prev_heloc_int_balance+K167,MAX(0,Calculator!free_cash_flow+Calculator!loan_payment))+IF($O$7="No",0,Calculator!loan_payment+$I$6),IF($O$7="No",Calculator!free_cash_flow,$I$5)))</f>
        <v/>
      </c>
      <c r="I167" s="47" t="str">
        <f>IF(A167="","",IF($O$7="Yes",$I$6+Calculator!loan_payment,0))</f>
        <v/>
      </c>
      <c r="J167" s="47" t="str">
        <f>IF(A167="","",IF(Calculator!prev_prin_balance&lt;=0,0,IF(Calculator!prev_heloc_prin_balance&lt;Calculator!free_cash_flow,MAX(0,MIN($O$6,D167+Calculator!prev_prin_balance+Calculator!loan_payment)),0)))</f>
        <v/>
      </c>
      <c r="K167" s="47" t="str">
        <f>IF(A167="","",ROUND((B167-Calculator!prev_date)*(Calculator!prev_heloc_rate/$O$8)*MAX(0,Calculator!prev_heloc_prin_balance),2))</f>
        <v/>
      </c>
      <c r="L167" s="47" t="str">
        <f>IF(A167="","",MAX(0,MIN(1*H167,Calculator!prev_heloc_int_balance+K167)))</f>
        <v/>
      </c>
      <c r="M167" s="47" t="str">
        <f>IF(A167="","",(Calculator!prev_heloc_int_balance+K167)-L167)</f>
        <v/>
      </c>
      <c r="N167" s="47" t="str">
        <f t="shared" si="4"/>
        <v/>
      </c>
      <c r="O167" s="47" t="str">
        <f>IF(A167="","",Calculator!prev_heloc_prin_balance-N167)</f>
        <v/>
      </c>
      <c r="P167" s="47" t="str">
        <f t="shared" si="16"/>
        <v/>
      </c>
      <c r="Q167" s="40"/>
      <c r="R167" s="67">
        <f t="shared" si="5"/>
        <v>129</v>
      </c>
      <c r="S167" s="68">
        <f t="shared" si="6"/>
        <v>47027</v>
      </c>
      <c r="T167" s="47">
        <f t="shared" si="7"/>
        <v>1079.190945</v>
      </c>
      <c r="U167" s="47">
        <f t="shared" si="8"/>
        <v>739.9002378</v>
      </c>
      <c r="V167" s="47">
        <f t="shared" si="9"/>
        <v>339.2907075</v>
      </c>
      <c r="W167" s="47">
        <f t="shared" si="10"/>
        <v>147640.7569</v>
      </c>
      <c r="X167" s="40"/>
      <c r="Y167" s="67">
        <f t="shared" si="11"/>
        <v>129</v>
      </c>
      <c r="Z167" s="68">
        <f t="shared" si="12"/>
        <v>47027</v>
      </c>
      <c r="AA167" s="47">
        <f>IF(Y167="","",MIN($D$9+Calculator!free_cash_flow,AD166+AB167))</f>
        <v>1579.190945</v>
      </c>
      <c r="AB167" s="47">
        <f t="shared" si="13"/>
        <v>293.1707394</v>
      </c>
      <c r="AC167" s="47">
        <f t="shared" si="14"/>
        <v>1286.020206</v>
      </c>
      <c r="AD167" s="47">
        <f t="shared" si="15"/>
        <v>57348.12767</v>
      </c>
    </row>
    <row r="168" ht="12.75" customHeight="1">
      <c r="A168" s="67" t="str">
        <f>IF(OR(Calculator!prev_total_owed&lt;=0,Calculator!prev_total_owed=""),"",Calculator!prev_pmt_num+1)</f>
        <v/>
      </c>
      <c r="B168" s="68" t="str">
        <f t="shared" si="1"/>
        <v/>
      </c>
      <c r="C168" s="47" t="str">
        <f>IF(A168="","",MIN(D168+Calculator!prev_prin_balance,Calculator!loan_payment+J168))</f>
        <v/>
      </c>
      <c r="D168" s="47" t="str">
        <f>IF(A168="","",ROUND($D$6/12*MAX(0,(Calculator!prev_prin_balance)),2))</f>
        <v/>
      </c>
      <c r="E168" s="47" t="str">
        <f t="shared" si="2"/>
        <v/>
      </c>
      <c r="F168" s="47" t="str">
        <f>IF(A168="","",ROUND(SUM(Calculator!prev_prin_balance,-E168),2))</f>
        <v/>
      </c>
      <c r="G168" s="69" t="str">
        <f t="shared" si="3"/>
        <v/>
      </c>
      <c r="H168" s="47" t="str">
        <f>IF(A168="","",IF(Calculator!prev_prin_balance=0,MIN(Calculator!prev_heloc_prin_balance+Calculator!prev_heloc_int_balance+K168,MAX(0,Calculator!free_cash_flow+Calculator!loan_payment))+IF($O$7="No",0,Calculator!loan_payment+$I$6),IF($O$7="No",Calculator!free_cash_flow,$I$5)))</f>
        <v/>
      </c>
      <c r="I168" s="47" t="str">
        <f>IF(A168="","",IF($O$7="Yes",$I$6+Calculator!loan_payment,0))</f>
        <v/>
      </c>
      <c r="J168" s="47" t="str">
        <f>IF(A168="","",IF(Calculator!prev_prin_balance&lt;=0,0,IF(Calculator!prev_heloc_prin_balance&lt;Calculator!free_cash_flow,MAX(0,MIN($O$6,D168+Calculator!prev_prin_balance+Calculator!loan_payment)),0)))</f>
        <v/>
      </c>
      <c r="K168" s="47" t="str">
        <f>IF(A168="","",ROUND((B168-Calculator!prev_date)*(Calculator!prev_heloc_rate/$O$8)*MAX(0,Calculator!prev_heloc_prin_balance),2))</f>
        <v/>
      </c>
      <c r="L168" s="47" t="str">
        <f>IF(A168="","",MAX(0,MIN(1*H168,Calculator!prev_heloc_int_balance+K168)))</f>
        <v/>
      </c>
      <c r="M168" s="47" t="str">
        <f>IF(A168="","",(Calculator!prev_heloc_int_balance+K168)-L168)</f>
        <v/>
      </c>
      <c r="N168" s="47" t="str">
        <f t="shared" si="4"/>
        <v/>
      </c>
      <c r="O168" s="47" t="str">
        <f>IF(A168="","",Calculator!prev_heloc_prin_balance-N168)</f>
        <v/>
      </c>
      <c r="P168" s="47" t="str">
        <f t="shared" si="16"/>
        <v/>
      </c>
      <c r="Q168" s="40"/>
      <c r="R168" s="67">
        <f t="shared" si="5"/>
        <v>130</v>
      </c>
      <c r="S168" s="68">
        <f t="shared" si="6"/>
        <v>47058</v>
      </c>
      <c r="T168" s="47">
        <f t="shared" si="7"/>
        <v>1079.190945</v>
      </c>
      <c r="U168" s="47">
        <f t="shared" si="8"/>
        <v>738.2037843</v>
      </c>
      <c r="V168" s="47">
        <f t="shared" si="9"/>
        <v>340.987161</v>
      </c>
      <c r="W168" s="47">
        <f t="shared" si="10"/>
        <v>147299.7697</v>
      </c>
      <c r="X168" s="40"/>
      <c r="Y168" s="67">
        <f t="shared" si="11"/>
        <v>130</v>
      </c>
      <c r="Z168" s="68">
        <f t="shared" si="12"/>
        <v>47058</v>
      </c>
      <c r="AA168" s="47">
        <f>IF(Y168="","",MIN($D$9+Calculator!free_cash_flow,AD167+AB168))</f>
        <v>1579.190945</v>
      </c>
      <c r="AB168" s="47">
        <f t="shared" si="13"/>
        <v>286.7406384</v>
      </c>
      <c r="AC168" s="47">
        <f t="shared" si="14"/>
        <v>1292.450307</v>
      </c>
      <c r="AD168" s="47">
        <f t="shared" si="15"/>
        <v>56055.67737</v>
      </c>
    </row>
    <row r="169" ht="12.75" customHeight="1">
      <c r="A169" s="67" t="str">
        <f>IF(OR(Calculator!prev_total_owed&lt;=0,Calculator!prev_total_owed=""),"",Calculator!prev_pmt_num+1)</f>
        <v/>
      </c>
      <c r="B169" s="68" t="str">
        <f t="shared" si="1"/>
        <v/>
      </c>
      <c r="C169" s="47" t="str">
        <f>IF(A169="","",MIN(D169+Calculator!prev_prin_balance,Calculator!loan_payment+J169))</f>
        <v/>
      </c>
      <c r="D169" s="47" t="str">
        <f>IF(A169="","",ROUND($D$6/12*MAX(0,(Calculator!prev_prin_balance)),2))</f>
        <v/>
      </c>
      <c r="E169" s="47" t="str">
        <f t="shared" si="2"/>
        <v/>
      </c>
      <c r="F169" s="47" t="str">
        <f>IF(A169="","",ROUND(SUM(Calculator!prev_prin_balance,-E169),2))</f>
        <v/>
      </c>
      <c r="G169" s="69" t="str">
        <f t="shared" si="3"/>
        <v/>
      </c>
      <c r="H169" s="47" t="str">
        <f>IF(A169="","",IF(Calculator!prev_prin_balance=0,MIN(Calculator!prev_heloc_prin_balance+Calculator!prev_heloc_int_balance+K169,MAX(0,Calculator!free_cash_flow+Calculator!loan_payment))+IF($O$7="No",0,Calculator!loan_payment+$I$6),IF($O$7="No",Calculator!free_cash_flow,$I$5)))</f>
        <v/>
      </c>
      <c r="I169" s="47" t="str">
        <f>IF(A169="","",IF($O$7="Yes",$I$6+Calculator!loan_payment,0))</f>
        <v/>
      </c>
      <c r="J169" s="47" t="str">
        <f>IF(A169="","",IF(Calculator!prev_prin_balance&lt;=0,0,IF(Calculator!prev_heloc_prin_balance&lt;Calculator!free_cash_flow,MAX(0,MIN($O$6,D169+Calculator!prev_prin_balance+Calculator!loan_payment)),0)))</f>
        <v/>
      </c>
      <c r="K169" s="47" t="str">
        <f>IF(A169="","",ROUND((B169-Calculator!prev_date)*(Calculator!prev_heloc_rate/$O$8)*MAX(0,Calculator!prev_heloc_prin_balance),2))</f>
        <v/>
      </c>
      <c r="L169" s="47" t="str">
        <f>IF(A169="","",MAX(0,MIN(1*H169,Calculator!prev_heloc_int_balance+K169)))</f>
        <v/>
      </c>
      <c r="M169" s="47" t="str">
        <f>IF(A169="","",(Calculator!prev_heloc_int_balance+K169)-L169)</f>
        <v/>
      </c>
      <c r="N169" s="47" t="str">
        <f t="shared" si="4"/>
        <v/>
      </c>
      <c r="O169" s="47" t="str">
        <f>IF(A169="","",Calculator!prev_heloc_prin_balance-N169)</f>
        <v/>
      </c>
      <c r="P169" s="47" t="str">
        <f t="shared" si="16"/>
        <v/>
      </c>
      <c r="Q169" s="40"/>
      <c r="R169" s="67">
        <f t="shared" si="5"/>
        <v>131</v>
      </c>
      <c r="S169" s="68">
        <f t="shared" si="6"/>
        <v>47088</v>
      </c>
      <c r="T169" s="47">
        <f t="shared" si="7"/>
        <v>1079.190945</v>
      </c>
      <c r="U169" s="47">
        <f t="shared" si="8"/>
        <v>736.4988485</v>
      </c>
      <c r="V169" s="47">
        <f t="shared" si="9"/>
        <v>342.6920968</v>
      </c>
      <c r="W169" s="47">
        <f t="shared" si="10"/>
        <v>146957.0776</v>
      </c>
      <c r="X169" s="40"/>
      <c r="Y169" s="67">
        <f t="shared" si="11"/>
        <v>131</v>
      </c>
      <c r="Z169" s="68">
        <f t="shared" si="12"/>
        <v>47088</v>
      </c>
      <c r="AA169" s="47">
        <f>IF(Y169="","",MIN($D$9+Calculator!free_cash_flow,AD168+AB169))</f>
        <v>1579.190945</v>
      </c>
      <c r="AB169" s="47">
        <f t="shared" si="13"/>
        <v>280.2783868</v>
      </c>
      <c r="AC169" s="47">
        <f t="shared" si="14"/>
        <v>1298.912558</v>
      </c>
      <c r="AD169" s="47">
        <f t="shared" si="15"/>
        <v>54756.76481</v>
      </c>
    </row>
    <row r="170" ht="12.75" customHeight="1">
      <c r="A170" s="67" t="str">
        <f>IF(OR(Calculator!prev_total_owed&lt;=0,Calculator!prev_total_owed=""),"",Calculator!prev_pmt_num+1)</f>
        <v/>
      </c>
      <c r="B170" s="68" t="str">
        <f t="shared" si="1"/>
        <v/>
      </c>
      <c r="C170" s="47" t="str">
        <f>IF(A170="","",MIN(D170+Calculator!prev_prin_balance,Calculator!loan_payment+J170))</f>
        <v/>
      </c>
      <c r="D170" s="47" t="str">
        <f>IF(A170="","",ROUND($D$6/12*MAX(0,(Calculator!prev_prin_balance)),2))</f>
        <v/>
      </c>
      <c r="E170" s="47" t="str">
        <f t="shared" si="2"/>
        <v/>
      </c>
      <c r="F170" s="47" t="str">
        <f>IF(A170="","",ROUND(SUM(Calculator!prev_prin_balance,-E170),2))</f>
        <v/>
      </c>
      <c r="G170" s="69" t="str">
        <f t="shared" si="3"/>
        <v/>
      </c>
      <c r="H170" s="47" t="str">
        <f>IF(A170="","",IF(Calculator!prev_prin_balance=0,MIN(Calculator!prev_heloc_prin_balance+Calculator!prev_heloc_int_balance+K170,MAX(0,Calculator!free_cash_flow+Calculator!loan_payment))+IF($O$7="No",0,Calculator!loan_payment+$I$6),IF($O$7="No",Calculator!free_cash_flow,$I$5)))</f>
        <v/>
      </c>
      <c r="I170" s="47" t="str">
        <f>IF(A170="","",IF($O$7="Yes",$I$6+Calculator!loan_payment,0))</f>
        <v/>
      </c>
      <c r="J170" s="47" t="str">
        <f>IF(A170="","",IF(Calculator!prev_prin_balance&lt;=0,0,IF(Calculator!prev_heloc_prin_balance&lt;Calculator!free_cash_flow,MAX(0,MIN($O$6,D170+Calculator!prev_prin_balance+Calculator!loan_payment)),0)))</f>
        <v/>
      </c>
      <c r="K170" s="47" t="str">
        <f>IF(A170="","",ROUND((B170-Calculator!prev_date)*(Calculator!prev_heloc_rate/$O$8)*MAX(0,Calculator!prev_heloc_prin_balance),2))</f>
        <v/>
      </c>
      <c r="L170" s="47" t="str">
        <f>IF(A170="","",MAX(0,MIN(1*H170,Calculator!prev_heloc_int_balance+K170)))</f>
        <v/>
      </c>
      <c r="M170" s="47" t="str">
        <f>IF(A170="","",(Calculator!prev_heloc_int_balance+K170)-L170)</f>
        <v/>
      </c>
      <c r="N170" s="47" t="str">
        <f t="shared" si="4"/>
        <v/>
      </c>
      <c r="O170" s="47" t="str">
        <f>IF(A170="","",Calculator!prev_heloc_prin_balance-N170)</f>
        <v/>
      </c>
      <c r="P170" s="47" t="str">
        <f t="shared" si="16"/>
        <v/>
      </c>
      <c r="Q170" s="40"/>
      <c r="R170" s="67">
        <f t="shared" si="5"/>
        <v>132</v>
      </c>
      <c r="S170" s="68">
        <f t="shared" si="6"/>
        <v>47119</v>
      </c>
      <c r="T170" s="47">
        <f t="shared" si="7"/>
        <v>1079.190945</v>
      </c>
      <c r="U170" s="47">
        <f t="shared" si="8"/>
        <v>734.785388</v>
      </c>
      <c r="V170" s="47">
        <f t="shared" si="9"/>
        <v>344.4055573</v>
      </c>
      <c r="W170" s="47">
        <f t="shared" si="10"/>
        <v>146612.672</v>
      </c>
      <c r="X170" s="40"/>
      <c r="Y170" s="67">
        <f t="shared" si="11"/>
        <v>132</v>
      </c>
      <c r="Z170" s="68">
        <f t="shared" si="12"/>
        <v>47119</v>
      </c>
      <c r="AA170" s="47">
        <f>IF(Y170="","",MIN($D$9+Calculator!free_cash_flow,AD169+AB170))</f>
        <v>1579.190945</v>
      </c>
      <c r="AB170" s="47">
        <f t="shared" si="13"/>
        <v>273.783824</v>
      </c>
      <c r="AC170" s="47">
        <f t="shared" si="14"/>
        <v>1305.407121</v>
      </c>
      <c r="AD170" s="47">
        <f t="shared" si="15"/>
        <v>53451.35769</v>
      </c>
    </row>
    <row r="171" ht="12.75" customHeight="1">
      <c r="A171" s="67" t="str">
        <f>IF(OR(Calculator!prev_total_owed&lt;=0,Calculator!prev_total_owed=""),"",Calculator!prev_pmt_num+1)</f>
        <v/>
      </c>
      <c r="B171" s="68" t="str">
        <f t="shared" si="1"/>
        <v/>
      </c>
      <c r="C171" s="47" t="str">
        <f>IF(A171="","",MIN(D171+Calculator!prev_prin_balance,Calculator!loan_payment+J171))</f>
        <v/>
      </c>
      <c r="D171" s="47" t="str">
        <f>IF(A171="","",ROUND($D$6/12*MAX(0,(Calculator!prev_prin_balance)),2))</f>
        <v/>
      </c>
      <c r="E171" s="47" t="str">
        <f t="shared" si="2"/>
        <v/>
      </c>
      <c r="F171" s="47" t="str">
        <f>IF(A171="","",ROUND(SUM(Calculator!prev_prin_balance,-E171),2))</f>
        <v/>
      </c>
      <c r="G171" s="69" t="str">
        <f t="shared" si="3"/>
        <v/>
      </c>
      <c r="H171" s="47" t="str">
        <f>IF(A171="","",IF(Calculator!prev_prin_balance=0,MIN(Calculator!prev_heloc_prin_balance+Calculator!prev_heloc_int_balance+K171,MAX(0,Calculator!free_cash_flow+Calculator!loan_payment))+IF($O$7="No",0,Calculator!loan_payment+$I$6),IF($O$7="No",Calculator!free_cash_flow,$I$5)))</f>
        <v/>
      </c>
      <c r="I171" s="47" t="str">
        <f>IF(A171="","",IF($O$7="Yes",$I$6+Calculator!loan_payment,0))</f>
        <v/>
      </c>
      <c r="J171" s="47" t="str">
        <f>IF(A171="","",IF(Calculator!prev_prin_balance&lt;=0,0,IF(Calculator!prev_heloc_prin_balance&lt;Calculator!free_cash_flow,MAX(0,MIN($O$6,D171+Calculator!prev_prin_balance+Calculator!loan_payment)),0)))</f>
        <v/>
      </c>
      <c r="K171" s="47" t="str">
        <f>IF(A171="","",ROUND((B171-Calculator!prev_date)*(Calculator!prev_heloc_rate/$O$8)*MAX(0,Calculator!prev_heloc_prin_balance),2))</f>
        <v/>
      </c>
      <c r="L171" s="47" t="str">
        <f>IF(A171="","",MAX(0,MIN(1*H171,Calculator!prev_heloc_int_balance+K171)))</f>
        <v/>
      </c>
      <c r="M171" s="47" t="str">
        <f>IF(A171="","",(Calculator!prev_heloc_int_balance+K171)-L171)</f>
        <v/>
      </c>
      <c r="N171" s="47" t="str">
        <f t="shared" si="4"/>
        <v/>
      </c>
      <c r="O171" s="47" t="str">
        <f>IF(A171="","",Calculator!prev_heloc_prin_balance-N171)</f>
        <v/>
      </c>
      <c r="P171" s="47" t="str">
        <f t="shared" si="16"/>
        <v/>
      </c>
      <c r="Q171" s="40"/>
      <c r="R171" s="67">
        <f t="shared" si="5"/>
        <v>133</v>
      </c>
      <c r="S171" s="68">
        <f t="shared" si="6"/>
        <v>47150</v>
      </c>
      <c r="T171" s="47">
        <f t="shared" si="7"/>
        <v>1079.190945</v>
      </c>
      <c r="U171" s="47">
        <f t="shared" si="8"/>
        <v>733.0633602</v>
      </c>
      <c r="V171" s="47">
        <f t="shared" si="9"/>
        <v>346.1275851</v>
      </c>
      <c r="W171" s="47">
        <f t="shared" si="10"/>
        <v>146266.5445</v>
      </c>
      <c r="X171" s="40"/>
      <c r="Y171" s="67">
        <f t="shared" si="11"/>
        <v>133</v>
      </c>
      <c r="Z171" s="68">
        <f t="shared" si="12"/>
        <v>47150</v>
      </c>
      <c r="AA171" s="47">
        <f>IF(Y171="","",MIN($D$9+Calculator!free_cash_flow,AD170+AB171))</f>
        <v>1579.190945</v>
      </c>
      <c r="AB171" s="47">
        <f t="shared" si="13"/>
        <v>267.2567884</v>
      </c>
      <c r="AC171" s="47">
        <f t="shared" si="14"/>
        <v>1311.934157</v>
      </c>
      <c r="AD171" s="47">
        <f t="shared" si="15"/>
        <v>52139.42353</v>
      </c>
    </row>
    <row r="172" ht="12.75" customHeight="1">
      <c r="A172" s="67" t="str">
        <f>IF(OR(Calculator!prev_total_owed&lt;=0,Calculator!prev_total_owed=""),"",Calculator!prev_pmt_num+1)</f>
        <v/>
      </c>
      <c r="B172" s="68" t="str">
        <f t="shared" si="1"/>
        <v/>
      </c>
      <c r="C172" s="47" t="str">
        <f>IF(A172="","",MIN(D172+Calculator!prev_prin_balance,Calculator!loan_payment+J172))</f>
        <v/>
      </c>
      <c r="D172" s="47" t="str">
        <f>IF(A172="","",ROUND($D$6/12*MAX(0,(Calculator!prev_prin_balance)),2))</f>
        <v/>
      </c>
      <c r="E172" s="47" t="str">
        <f t="shared" si="2"/>
        <v/>
      </c>
      <c r="F172" s="47" t="str">
        <f>IF(A172="","",ROUND(SUM(Calculator!prev_prin_balance,-E172),2))</f>
        <v/>
      </c>
      <c r="G172" s="69" t="str">
        <f t="shared" si="3"/>
        <v/>
      </c>
      <c r="H172" s="47" t="str">
        <f>IF(A172="","",IF(Calculator!prev_prin_balance=0,MIN(Calculator!prev_heloc_prin_balance+Calculator!prev_heloc_int_balance+K172,MAX(0,Calculator!free_cash_flow+Calculator!loan_payment))+IF($O$7="No",0,Calculator!loan_payment+$I$6),IF($O$7="No",Calculator!free_cash_flow,$I$5)))</f>
        <v/>
      </c>
      <c r="I172" s="47" t="str">
        <f>IF(A172="","",IF($O$7="Yes",$I$6+Calculator!loan_payment,0))</f>
        <v/>
      </c>
      <c r="J172" s="47" t="str">
        <f>IF(A172="","",IF(Calculator!prev_prin_balance&lt;=0,0,IF(Calculator!prev_heloc_prin_balance&lt;Calculator!free_cash_flow,MAX(0,MIN($O$6,D172+Calculator!prev_prin_balance+Calculator!loan_payment)),0)))</f>
        <v/>
      </c>
      <c r="K172" s="47" t="str">
        <f>IF(A172="","",ROUND((B172-Calculator!prev_date)*(Calculator!prev_heloc_rate/$O$8)*MAX(0,Calculator!prev_heloc_prin_balance),2))</f>
        <v/>
      </c>
      <c r="L172" s="47" t="str">
        <f>IF(A172="","",MAX(0,MIN(1*H172,Calculator!prev_heloc_int_balance+K172)))</f>
        <v/>
      </c>
      <c r="M172" s="47" t="str">
        <f>IF(A172="","",(Calculator!prev_heloc_int_balance+K172)-L172)</f>
        <v/>
      </c>
      <c r="N172" s="47" t="str">
        <f t="shared" si="4"/>
        <v/>
      </c>
      <c r="O172" s="47" t="str">
        <f>IF(A172="","",Calculator!prev_heloc_prin_balance-N172)</f>
        <v/>
      </c>
      <c r="P172" s="47" t="str">
        <f t="shared" si="16"/>
        <v/>
      </c>
      <c r="Q172" s="40"/>
      <c r="R172" s="67">
        <f t="shared" si="5"/>
        <v>134</v>
      </c>
      <c r="S172" s="68">
        <f t="shared" si="6"/>
        <v>47178</v>
      </c>
      <c r="T172" s="47">
        <f t="shared" si="7"/>
        <v>1079.190945</v>
      </c>
      <c r="U172" s="47">
        <f t="shared" si="8"/>
        <v>731.3327223</v>
      </c>
      <c r="V172" s="47">
        <f t="shared" si="9"/>
        <v>347.858223</v>
      </c>
      <c r="W172" s="47">
        <f t="shared" si="10"/>
        <v>145918.6862</v>
      </c>
      <c r="X172" s="40"/>
      <c r="Y172" s="67">
        <f t="shared" si="11"/>
        <v>134</v>
      </c>
      <c r="Z172" s="68">
        <f t="shared" si="12"/>
        <v>47178</v>
      </c>
      <c r="AA172" s="47">
        <f>IF(Y172="","",MIN($D$9+Calculator!free_cash_flow,AD171+AB172))</f>
        <v>1579.190945</v>
      </c>
      <c r="AB172" s="47">
        <f t="shared" si="13"/>
        <v>260.6971177</v>
      </c>
      <c r="AC172" s="47">
        <f t="shared" si="14"/>
        <v>1318.493828</v>
      </c>
      <c r="AD172" s="47">
        <f t="shared" si="15"/>
        <v>50820.9297</v>
      </c>
    </row>
    <row r="173" ht="12.75" customHeight="1">
      <c r="A173" s="67" t="str">
        <f>IF(OR(Calculator!prev_total_owed&lt;=0,Calculator!prev_total_owed=""),"",Calculator!prev_pmt_num+1)</f>
        <v/>
      </c>
      <c r="B173" s="68" t="str">
        <f t="shared" si="1"/>
        <v/>
      </c>
      <c r="C173" s="47" t="str">
        <f>IF(A173="","",MIN(D173+Calculator!prev_prin_balance,Calculator!loan_payment+J173))</f>
        <v/>
      </c>
      <c r="D173" s="47" t="str">
        <f>IF(A173="","",ROUND($D$6/12*MAX(0,(Calculator!prev_prin_balance)),2))</f>
        <v/>
      </c>
      <c r="E173" s="47" t="str">
        <f t="shared" si="2"/>
        <v/>
      </c>
      <c r="F173" s="47" t="str">
        <f>IF(A173="","",ROUND(SUM(Calculator!prev_prin_balance,-E173),2))</f>
        <v/>
      </c>
      <c r="G173" s="69" t="str">
        <f t="shared" si="3"/>
        <v/>
      </c>
      <c r="H173" s="47" t="str">
        <f>IF(A173="","",IF(Calculator!prev_prin_balance=0,MIN(Calculator!prev_heloc_prin_balance+Calculator!prev_heloc_int_balance+K173,MAX(0,Calculator!free_cash_flow+Calculator!loan_payment))+IF($O$7="No",0,Calculator!loan_payment+$I$6),IF($O$7="No",Calculator!free_cash_flow,$I$5)))</f>
        <v/>
      </c>
      <c r="I173" s="47" t="str">
        <f>IF(A173="","",IF($O$7="Yes",$I$6+Calculator!loan_payment,0))</f>
        <v/>
      </c>
      <c r="J173" s="47" t="str">
        <f>IF(A173="","",IF(Calculator!prev_prin_balance&lt;=0,0,IF(Calculator!prev_heloc_prin_balance&lt;Calculator!free_cash_flow,MAX(0,MIN($O$6,D173+Calculator!prev_prin_balance+Calculator!loan_payment)),0)))</f>
        <v/>
      </c>
      <c r="K173" s="47" t="str">
        <f>IF(A173="","",ROUND((B173-Calculator!prev_date)*(Calculator!prev_heloc_rate/$O$8)*MAX(0,Calculator!prev_heloc_prin_balance),2))</f>
        <v/>
      </c>
      <c r="L173" s="47" t="str">
        <f>IF(A173="","",MAX(0,MIN(1*H173,Calculator!prev_heloc_int_balance+K173)))</f>
        <v/>
      </c>
      <c r="M173" s="47" t="str">
        <f>IF(A173="","",(Calculator!prev_heloc_int_balance+K173)-L173)</f>
        <v/>
      </c>
      <c r="N173" s="47" t="str">
        <f t="shared" si="4"/>
        <v/>
      </c>
      <c r="O173" s="47" t="str">
        <f>IF(A173="","",Calculator!prev_heloc_prin_balance-N173)</f>
        <v/>
      </c>
      <c r="P173" s="47" t="str">
        <f t="shared" si="16"/>
        <v/>
      </c>
      <c r="Q173" s="40"/>
      <c r="R173" s="67">
        <f t="shared" si="5"/>
        <v>135</v>
      </c>
      <c r="S173" s="68">
        <f t="shared" si="6"/>
        <v>47209</v>
      </c>
      <c r="T173" s="47">
        <f t="shared" si="7"/>
        <v>1079.190945</v>
      </c>
      <c r="U173" s="47">
        <f t="shared" si="8"/>
        <v>729.5934311</v>
      </c>
      <c r="V173" s="47">
        <f t="shared" si="9"/>
        <v>349.5975141</v>
      </c>
      <c r="W173" s="47">
        <f t="shared" si="10"/>
        <v>145569.0887</v>
      </c>
      <c r="X173" s="40"/>
      <c r="Y173" s="67">
        <f t="shared" si="11"/>
        <v>135</v>
      </c>
      <c r="Z173" s="68">
        <f t="shared" si="12"/>
        <v>47209</v>
      </c>
      <c r="AA173" s="47">
        <f>IF(Y173="","",MIN($D$9+Calculator!free_cash_flow,AD172+AB173))</f>
        <v>1579.190945</v>
      </c>
      <c r="AB173" s="47">
        <f t="shared" si="13"/>
        <v>254.1046485</v>
      </c>
      <c r="AC173" s="47">
        <f t="shared" si="14"/>
        <v>1325.086297</v>
      </c>
      <c r="AD173" s="47">
        <f t="shared" si="15"/>
        <v>49495.84341</v>
      </c>
    </row>
    <row r="174" ht="12.75" customHeight="1">
      <c r="A174" s="67" t="str">
        <f>IF(OR(Calculator!prev_total_owed&lt;=0,Calculator!prev_total_owed=""),"",Calculator!prev_pmt_num+1)</f>
        <v/>
      </c>
      <c r="B174" s="68" t="str">
        <f t="shared" si="1"/>
        <v/>
      </c>
      <c r="C174" s="47" t="str">
        <f>IF(A174="","",MIN(D174+Calculator!prev_prin_balance,Calculator!loan_payment+J174))</f>
        <v/>
      </c>
      <c r="D174" s="47" t="str">
        <f>IF(A174="","",ROUND($D$6/12*MAX(0,(Calculator!prev_prin_balance)),2))</f>
        <v/>
      </c>
      <c r="E174" s="47" t="str">
        <f t="shared" si="2"/>
        <v/>
      </c>
      <c r="F174" s="47" t="str">
        <f>IF(A174="","",ROUND(SUM(Calculator!prev_prin_balance,-E174),2))</f>
        <v/>
      </c>
      <c r="G174" s="69" t="str">
        <f t="shared" si="3"/>
        <v/>
      </c>
      <c r="H174" s="47" t="str">
        <f>IF(A174="","",IF(Calculator!prev_prin_balance=0,MIN(Calculator!prev_heloc_prin_balance+Calculator!prev_heloc_int_balance+K174,MAX(0,Calculator!free_cash_flow+Calculator!loan_payment))+IF($O$7="No",0,Calculator!loan_payment+$I$6),IF($O$7="No",Calculator!free_cash_flow,$I$5)))</f>
        <v/>
      </c>
      <c r="I174" s="47" t="str">
        <f>IF(A174="","",IF($O$7="Yes",$I$6+Calculator!loan_payment,0))</f>
        <v/>
      </c>
      <c r="J174" s="47" t="str">
        <f>IF(A174="","",IF(Calculator!prev_prin_balance&lt;=0,0,IF(Calculator!prev_heloc_prin_balance&lt;Calculator!free_cash_flow,MAX(0,MIN($O$6,D174+Calculator!prev_prin_balance+Calculator!loan_payment)),0)))</f>
        <v/>
      </c>
      <c r="K174" s="47" t="str">
        <f>IF(A174="","",ROUND((B174-Calculator!prev_date)*(Calculator!prev_heloc_rate/$O$8)*MAX(0,Calculator!prev_heloc_prin_balance),2))</f>
        <v/>
      </c>
      <c r="L174" s="47" t="str">
        <f>IF(A174="","",MAX(0,MIN(1*H174,Calculator!prev_heloc_int_balance+K174)))</f>
        <v/>
      </c>
      <c r="M174" s="47" t="str">
        <f>IF(A174="","",(Calculator!prev_heloc_int_balance+K174)-L174)</f>
        <v/>
      </c>
      <c r="N174" s="47" t="str">
        <f t="shared" si="4"/>
        <v/>
      </c>
      <c r="O174" s="47" t="str">
        <f>IF(A174="","",Calculator!prev_heloc_prin_balance-N174)</f>
        <v/>
      </c>
      <c r="P174" s="47" t="str">
        <f t="shared" si="16"/>
        <v/>
      </c>
      <c r="Q174" s="40"/>
      <c r="R174" s="67">
        <f t="shared" si="5"/>
        <v>136</v>
      </c>
      <c r="S174" s="68">
        <f t="shared" si="6"/>
        <v>47239</v>
      </c>
      <c r="T174" s="47">
        <f t="shared" si="7"/>
        <v>1079.190945</v>
      </c>
      <c r="U174" s="47">
        <f t="shared" si="8"/>
        <v>727.8454436</v>
      </c>
      <c r="V174" s="47">
        <f t="shared" si="9"/>
        <v>351.3455017</v>
      </c>
      <c r="W174" s="47">
        <f t="shared" si="10"/>
        <v>145217.7432</v>
      </c>
      <c r="X174" s="40"/>
      <c r="Y174" s="67">
        <f t="shared" si="11"/>
        <v>136</v>
      </c>
      <c r="Z174" s="68">
        <f t="shared" si="12"/>
        <v>47239</v>
      </c>
      <c r="AA174" s="47">
        <f>IF(Y174="","",MIN($D$9+Calculator!free_cash_flow,AD173+AB174))</f>
        <v>1579.190945</v>
      </c>
      <c r="AB174" s="47">
        <f t="shared" si="13"/>
        <v>247.479217</v>
      </c>
      <c r="AC174" s="47">
        <f t="shared" si="14"/>
        <v>1331.711728</v>
      </c>
      <c r="AD174" s="47">
        <f t="shared" si="15"/>
        <v>48164.13168</v>
      </c>
    </row>
    <row r="175" ht="12.75" customHeight="1">
      <c r="A175" s="67" t="str">
        <f>IF(OR(Calculator!prev_total_owed&lt;=0,Calculator!prev_total_owed=""),"",Calculator!prev_pmt_num+1)</f>
        <v/>
      </c>
      <c r="B175" s="68" t="str">
        <f t="shared" si="1"/>
        <v/>
      </c>
      <c r="C175" s="47" t="str">
        <f>IF(A175="","",MIN(D175+Calculator!prev_prin_balance,Calculator!loan_payment+J175))</f>
        <v/>
      </c>
      <c r="D175" s="47" t="str">
        <f>IF(A175="","",ROUND($D$6/12*MAX(0,(Calculator!prev_prin_balance)),2))</f>
        <v/>
      </c>
      <c r="E175" s="47" t="str">
        <f t="shared" si="2"/>
        <v/>
      </c>
      <c r="F175" s="47" t="str">
        <f>IF(A175="","",ROUND(SUM(Calculator!prev_prin_balance,-E175),2))</f>
        <v/>
      </c>
      <c r="G175" s="69" t="str">
        <f t="shared" si="3"/>
        <v/>
      </c>
      <c r="H175" s="47" t="str">
        <f>IF(A175="","",IF(Calculator!prev_prin_balance=0,MIN(Calculator!prev_heloc_prin_balance+Calculator!prev_heloc_int_balance+K175,MAX(0,Calculator!free_cash_flow+Calculator!loan_payment))+IF($O$7="No",0,Calculator!loan_payment+$I$6),IF($O$7="No",Calculator!free_cash_flow,$I$5)))</f>
        <v/>
      </c>
      <c r="I175" s="47" t="str">
        <f>IF(A175="","",IF($O$7="Yes",$I$6+Calculator!loan_payment,0))</f>
        <v/>
      </c>
      <c r="J175" s="47" t="str">
        <f>IF(A175="","",IF(Calculator!prev_prin_balance&lt;=0,0,IF(Calculator!prev_heloc_prin_balance&lt;Calculator!free_cash_flow,MAX(0,MIN($O$6,D175+Calculator!prev_prin_balance+Calculator!loan_payment)),0)))</f>
        <v/>
      </c>
      <c r="K175" s="47" t="str">
        <f>IF(A175="","",ROUND((B175-Calculator!prev_date)*(Calculator!prev_heloc_rate/$O$8)*MAX(0,Calculator!prev_heloc_prin_balance),2))</f>
        <v/>
      </c>
      <c r="L175" s="47" t="str">
        <f>IF(A175="","",MAX(0,MIN(1*H175,Calculator!prev_heloc_int_balance+K175)))</f>
        <v/>
      </c>
      <c r="M175" s="47" t="str">
        <f>IF(A175="","",(Calculator!prev_heloc_int_balance+K175)-L175)</f>
        <v/>
      </c>
      <c r="N175" s="47" t="str">
        <f t="shared" si="4"/>
        <v/>
      </c>
      <c r="O175" s="47" t="str">
        <f>IF(A175="","",Calculator!prev_heloc_prin_balance-N175)</f>
        <v/>
      </c>
      <c r="P175" s="47" t="str">
        <f t="shared" si="16"/>
        <v/>
      </c>
      <c r="Q175" s="40"/>
      <c r="R175" s="67">
        <f t="shared" si="5"/>
        <v>137</v>
      </c>
      <c r="S175" s="68">
        <f t="shared" si="6"/>
        <v>47270</v>
      </c>
      <c r="T175" s="47">
        <f t="shared" si="7"/>
        <v>1079.190945</v>
      </c>
      <c r="U175" s="47">
        <f t="shared" si="8"/>
        <v>726.0887161</v>
      </c>
      <c r="V175" s="47">
        <f t="shared" si="9"/>
        <v>353.1022292</v>
      </c>
      <c r="W175" s="47">
        <f t="shared" si="10"/>
        <v>144864.641</v>
      </c>
      <c r="X175" s="40"/>
      <c r="Y175" s="67">
        <f t="shared" si="11"/>
        <v>137</v>
      </c>
      <c r="Z175" s="68">
        <f t="shared" si="12"/>
        <v>47270</v>
      </c>
      <c r="AA175" s="47">
        <f>IF(Y175="","",MIN($D$9+Calculator!free_cash_flow,AD174+AB175))</f>
        <v>1579.190945</v>
      </c>
      <c r="AB175" s="47">
        <f t="shared" si="13"/>
        <v>240.8206584</v>
      </c>
      <c r="AC175" s="47">
        <f t="shared" si="14"/>
        <v>1338.370287</v>
      </c>
      <c r="AD175" s="47">
        <f t="shared" si="15"/>
        <v>46825.76139</v>
      </c>
    </row>
    <row r="176" ht="12.75" customHeight="1">
      <c r="A176" s="67" t="str">
        <f>IF(OR(Calculator!prev_total_owed&lt;=0,Calculator!prev_total_owed=""),"",Calculator!prev_pmt_num+1)</f>
        <v/>
      </c>
      <c r="B176" s="68" t="str">
        <f t="shared" si="1"/>
        <v/>
      </c>
      <c r="C176" s="47" t="str">
        <f>IF(A176="","",MIN(D176+Calculator!prev_prin_balance,Calculator!loan_payment+J176))</f>
        <v/>
      </c>
      <c r="D176" s="47" t="str">
        <f>IF(A176="","",ROUND($D$6/12*MAX(0,(Calculator!prev_prin_balance)),2))</f>
        <v/>
      </c>
      <c r="E176" s="47" t="str">
        <f t="shared" si="2"/>
        <v/>
      </c>
      <c r="F176" s="47" t="str">
        <f>IF(A176="","",ROUND(SUM(Calculator!prev_prin_balance,-E176),2))</f>
        <v/>
      </c>
      <c r="G176" s="69" t="str">
        <f t="shared" si="3"/>
        <v/>
      </c>
      <c r="H176" s="47" t="str">
        <f>IF(A176="","",IF(Calculator!prev_prin_balance=0,MIN(Calculator!prev_heloc_prin_balance+Calculator!prev_heloc_int_balance+K176,MAX(0,Calculator!free_cash_flow+Calculator!loan_payment))+IF($O$7="No",0,Calculator!loan_payment+$I$6),IF($O$7="No",Calculator!free_cash_flow,$I$5)))</f>
        <v/>
      </c>
      <c r="I176" s="47" t="str">
        <f>IF(A176="","",IF($O$7="Yes",$I$6+Calculator!loan_payment,0))</f>
        <v/>
      </c>
      <c r="J176" s="47" t="str">
        <f>IF(A176="","",IF(Calculator!prev_prin_balance&lt;=0,0,IF(Calculator!prev_heloc_prin_balance&lt;Calculator!free_cash_flow,MAX(0,MIN($O$6,D176+Calculator!prev_prin_balance+Calculator!loan_payment)),0)))</f>
        <v/>
      </c>
      <c r="K176" s="47" t="str">
        <f>IF(A176="","",ROUND((B176-Calculator!prev_date)*(Calculator!prev_heloc_rate/$O$8)*MAX(0,Calculator!prev_heloc_prin_balance),2))</f>
        <v/>
      </c>
      <c r="L176" s="47" t="str">
        <f>IF(A176="","",MAX(0,MIN(1*H176,Calculator!prev_heloc_int_balance+K176)))</f>
        <v/>
      </c>
      <c r="M176" s="47" t="str">
        <f>IF(A176="","",(Calculator!prev_heloc_int_balance+K176)-L176)</f>
        <v/>
      </c>
      <c r="N176" s="47" t="str">
        <f t="shared" si="4"/>
        <v/>
      </c>
      <c r="O176" s="47" t="str">
        <f>IF(A176="","",Calculator!prev_heloc_prin_balance-N176)</f>
        <v/>
      </c>
      <c r="P176" s="47" t="str">
        <f t="shared" si="16"/>
        <v/>
      </c>
      <c r="Q176" s="40"/>
      <c r="R176" s="67">
        <f t="shared" si="5"/>
        <v>138</v>
      </c>
      <c r="S176" s="68">
        <f t="shared" si="6"/>
        <v>47300</v>
      </c>
      <c r="T176" s="47">
        <f t="shared" si="7"/>
        <v>1079.190945</v>
      </c>
      <c r="U176" s="47">
        <f t="shared" si="8"/>
        <v>724.3232049</v>
      </c>
      <c r="V176" s="47">
        <f t="shared" si="9"/>
        <v>354.8677404</v>
      </c>
      <c r="W176" s="47">
        <f t="shared" si="10"/>
        <v>144509.7732</v>
      </c>
      <c r="X176" s="40"/>
      <c r="Y176" s="67">
        <f t="shared" si="11"/>
        <v>138</v>
      </c>
      <c r="Z176" s="68">
        <f t="shared" si="12"/>
        <v>47300</v>
      </c>
      <c r="AA176" s="47">
        <f>IF(Y176="","",MIN($D$9+Calculator!free_cash_flow,AD175+AB176))</f>
        <v>1579.190945</v>
      </c>
      <c r="AB176" s="47">
        <f t="shared" si="13"/>
        <v>234.128807</v>
      </c>
      <c r="AC176" s="47">
        <f t="shared" si="14"/>
        <v>1345.062138</v>
      </c>
      <c r="AD176" s="47">
        <f t="shared" si="15"/>
        <v>45480.69925</v>
      </c>
    </row>
    <row r="177" ht="12.75" customHeight="1">
      <c r="A177" s="67" t="str">
        <f>IF(OR(Calculator!prev_total_owed&lt;=0,Calculator!prev_total_owed=""),"",Calculator!prev_pmt_num+1)</f>
        <v/>
      </c>
      <c r="B177" s="68" t="str">
        <f t="shared" si="1"/>
        <v/>
      </c>
      <c r="C177" s="47" t="str">
        <f>IF(A177="","",MIN(D177+Calculator!prev_prin_balance,Calculator!loan_payment+J177))</f>
        <v/>
      </c>
      <c r="D177" s="47" t="str">
        <f>IF(A177="","",ROUND($D$6/12*MAX(0,(Calculator!prev_prin_balance)),2))</f>
        <v/>
      </c>
      <c r="E177" s="47" t="str">
        <f t="shared" si="2"/>
        <v/>
      </c>
      <c r="F177" s="47" t="str">
        <f>IF(A177="","",ROUND(SUM(Calculator!prev_prin_balance,-E177),2))</f>
        <v/>
      </c>
      <c r="G177" s="69" t="str">
        <f t="shared" si="3"/>
        <v/>
      </c>
      <c r="H177" s="47" t="str">
        <f>IF(A177="","",IF(Calculator!prev_prin_balance=0,MIN(Calculator!prev_heloc_prin_balance+Calculator!prev_heloc_int_balance+K177,MAX(0,Calculator!free_cash_flow+Calculator!loan_payment))+IF($O$7="No",0,Calculator!loan_payment+$I$6),IF($O$7="No",Calculator!free_cash_flow,$I$5)))</f>
        <v/>
      </c>
      <c r="I177" s="47" t="str">
        <f>IF(A177="","",IF($O$7="Yes",$I$6+Calculator!loan_payment,0))</f>
        <v/>
      </c>
      <c r="J177" s="47" t="str">
        <f>IF(A177="","",IF(Calculator!prev_prin_balance&lt;=0,0,IF(Calculator!prev_heloc_prin_balance&lt;Calculator!free_cash_flow,MAX(0,MIN($O$6,D177+Calculator!prev_prin_balance+Calculator!loan_payment)),0)))</f>
        <v/>
      </c>
      <c r="K177" s="47" t="str">
        <f>IF(A177="","",ROUND((B177-Calculator!prev_date)*(Calculator!prev_heloc_rate/$O$8)*MAX(0,Calculator!prev_heloc_prin_balance),2))</f>
        <v/>
      </c>
      <c r="L177" s="47" t="str">
        <f>IF(A177="","",MAX(0,MIN(1*H177,Calculator!prev_heloc_int_balance+K177)))</f>
        <v/>
      </c>
      <c r="M177" s="47" t="str">
        <f>IF(A177="","",(Calculator!prev_heloc_int_balance+K177)-L177)</f>
        <v/>
      </c>
      <c r="N177" s="47" t="str">
        <f t="shared" si="4"/>
        <v/>
      </c>
      <c r="O177" s="47" t="str">
        <f>IF(A177="","",Calculator!prev_heloc_prin_balance-N177)</f>
        <v/>
      </c>
      <c r="P177" s="47" t="str">
        <f t="shared" si="16"/>
        <v/>
      </c>
      <c r="Q177" s="40"/>
      <c r="R177" s="67">
        <f t="shared" si="5"/>
        <v>139</v>
      </c>
      <c r="S177" s="68">
        <f t="shared" si="6"/>
        <v>47331</v>
      </c>
      <c r="T177" s="47">
        <f t="shared" si="7"/>
        <v>1079.190945</v>
      </c>
      <c r="U177" s="47">
        <f t="shared" si="8"/>
        <v>722.5488662</v>
      </c>
      <c r="V177" s="47">
        <f t="shared" si="9"/>
        <v>356.6420791</v>
      </c>
      <c r="W177" s="47">
        <f t="shared" si="10"/>
        <v>144153.1312</v>
      </c>
      <c r="X177" s="40"/>
      <c r="Y177" s="67">
        <f t="shared" si="11"/>
        <v>139</v>
      </c>
      <c r="Z177" s="68">
        <f t="shared" si="12"/>
        <v>47331</v>
      </c>
      <c r="AA177" s="47">
        <f>IF(Y177="","",MIN($D$9+Calculator!free_cash_flow,AD176+AB177))</f>
        <v>1579.190945</v>
      </c>
      <c r="AB177" s="47">
        <f t="shared" si="13"/>
        <v>227.4034963</v>
      </c>
      <c r="AC177" s="47">
        <f t="shared" si="14"/>
        <v>1351.787449</v>
      </c>
      <c r="AD177" s="47">
        <f t="shared" si="15"/>
        <v>44128.9118</v>
      </c>
    </row>
    <row r="178" ht="12.75" customHeight="1">
      <c r="A178" s="67" t="str">
        <f>IF(OR(Calculator!prev_total_owed&lt;=0,Calculator!prev_total_owed=""),"",Calculator!prev_pmt_num+1)</f>
        <v/>
      </c>
      <c r="B178" s="68" t="str">
        <f t="shared" si="1"/>
        <v/>
      </c>
      <c r="C178" s="47" t="str">
        <f>IF(A178="","",MIN(D178+Calculator!prev_prin_balance,Calculator!loan_payment+J178))</f>
        <v/>
      </c>
      <c r="D178" s="47" t="str">
        <f>IF(A178="","",ROUND($D$6/12*MAX(0,(Calculator!prev_prin_balance)),2))</f>
        <v/>
      </c>
      <c r="E178" s="47" t="str">
        <f t="shared" si="2"/>
        <v/>
      </c>
      <c r="F178" s="47" t="str">
        <f>IF(A178="","",ROUND(SUM(Calculator!prev_prin_balance,-E178),2))</f>
        <v/>
      </c>
      <c r="G178" s="69" t="str">
        <f t="shared" si="3"/>
        <v/>
      </c>
      <c r="H178" s="47" t="str">
        <f>IF(A178="","",IF(Calculator!prev_prin_balance=0,MIN(Calculator!prev_heloc_prin_balance+Calculator!prev_heloc_int_balance+K178,MAX(0,Calculator!free_cash_flow+Calculator!loan_payment))+IF($O$7="No",0,Calculator!loan_payment+$I$6),IF($O$7="No",Calculator!free_cash_flow,$I$5)))</f>
        <v/>
      </c>
      <c r="I178" s="47" t="str">
        <f>IF(A178="","",IF($O$7="Yes",$I$6+Calculator!loan_payment,0))</f>
        <v/>
      </c>
      <c r="J178" s="47" t="str">
        <f>IF(A178="","",IF(Calculator!prev_prin_balance&lt;=0,0,IF(Calculator!prev_heloc_prin_balance&lt;Calculator!free_cash_flow,MAX(0,MIN($O$6,D178+Calculator!prev_prin_balance+Calculator!loan_payment)),0)))</f>
        <v/>
      </c>
      <c r="K178" s="47" t="str">
        <f>IF(A178="","",ROUND((B178-Calculator!prev_date)*(Calculator!prev_heloc_rate/$O$8)*MAX(0,Calculator!prev_heloc_prin_balance),2))</f>
        <v/>
      </c>
      <c r="L178" s="47" t="str">
        <f>IF(A178="","",MAX(0,MIN(1*H178,Calculator!prev_heloc_int_balance+K178)))</f>
        <v/>
      </c>
      <c r="M178" s="47" t="str">
        <f>IF(A178="","",(Calculator!prev_heloc_int_balance+K178)-L178)</f>
        <v/>
      </c>
      <c r="N178" s="47" t="str">
        <f t="shared" si="4"/>
        <v/>
      </c>
      <c r="O178" s="47" t="str">
        <f>IF(A178="","",Calculator!prev_heloc_prin_balance-N178)</f>
        <v/>
      </c>
      <c r="P178" s="47" t="str">
        <f t="shared" si="16"/>
        <v/>
      </c>
      <c r="Q178" s="40"/>
      <c r="R178" s="67">
        <f t="shared" si="5"/>
        <v>140</v>
      </c>
      <c r="S178" s="68">
        <f t="shared" si="6"/>
        <v>47362</v>
      </c>
      <c r="T178" s="47">
        <f t="shared" si="7"/>
        <v>1079.190945</v>
      </c>
      <c r="U178" s="47">
        <f t="shared" si="8"/>
        <v>720.7656558</v>
      </c>
      <c r="V178" s="47">
        <f t="shared" si="9"/>
        <v>358.4252895</v>
      </c>
      <c r="W178" s="47">
        <f t="shared" si="10"/>
        <v>143794.7059</v>
      </c>
      <c r="X178" s="40"/>
      <c r="Y178" s="67">
        <f t="shared" si="11"/>
        <v>140</v>
      </c>
      <c r="Z178" s="68">
        <f t="shared" si="12"/>
        <v>47362</v>
      </c>
      <c r="AA178" s="47">
        <f>IF(Y178="","",MIN($D$9+Calculator!free_cash_flow,AD177+AB178))</f>
        <v>1579.190945</v>
      </c>
      <c r="AB178" s="47">
        <f t="shared" si="13"/>
        <v>220.644559</v>
      </c>
      <c r="AC178" s="47">
        <f t="shared" si="14"/>
        <v>1358.546386</v>
      </c>
      <c r="AD178" s="47">
        <f t="shared" si="15"/>
        <v>42770.36542</v>
      </c>
    </row>
    <row r="179" ht="12.75" customHeight="1">
      <c r="A179" s="67" t="str">
        <f>IF(OR(Calculator!prev_total_owed&lt;=0,Calculator!prev_total_owed=""),"",Calculator!prev_pmt_num+1)</f>
        <v/>
      </c>
      <c r="B179" s="68" t="str">
        <f t="shared" si="1"/>
        <v/>
      </c>
      <c r="C179" s="47" t="str">
        <f>IF(A179="","",MIN(D179+Calculator!prev_prin_balance,Calculator!loan_payment+J179))</f>
        <v/>
      </c>
      <c r="D179" s="47" t="str">
        <f>IF(A179="","",ROUND($D$6/12*MAX(0,(Calculator!prev_prin_balance)),2))</f>
        <v/>
      </c>
      <c r="E179" s="47" t="str">
        <f t="shared" si="2"/>
        <v/>
      </c>
      <c r="F179" s="47" t="str">
        <f>IF(A179="","",ROUND(SUM(Calculator!prev_prin_balance,-E179),2))</f>
        <v/>
      </c>
      <c r="G179" s="69" t="str">
        <f t="shared" si="3"/>
        <v/>
      </c>
      <c r="H179" s="47" t="str">
        <f>IF(A179="","",IF(Calculator!prev_prin_balance=0,MIN(Calculator!prev_heloc_prin_balance+Calculator!prev_heloc_int_balance+K179,MAX(0,Calculator!free_cash_flow+Calculator!loan_payment))+IF($O$7="No",0,Calculator!loan_payment+$I$6),IF($O$7="No",Calculator!free_cash_flow,$I$5)))</f>
        <v/>
      </c>
      <c r="I179" s="47" t="str">
        <f>IF(A179="","",IF($O$7="Yes",$I$6+Calculator!loan_payment,0))</f>
        <v/>
      </c>
      <c r="J179" s="47" t="str">
        <f>IF(A179="","",IF(Calculator!prev_prin_balance&lt;=0,0,IF(Calculator!prev_heloc_prin_balance&lt;Calculator!free_cash_flow,MAX(0,MIN($O$6,D179+Calculator!prev_prin_balance+Calculator!loan_payment)),0)))</f>
        <v/>
      </c>
      <c r="K179" s="47" t="str">
        <f>IF(A179="","",ROUND((B179-Calculator!prev_date)*(Calculator!prev_heloc_rate/$O$8)*MAX(0,Calculator!prev_heloc_prin_balance),2))</f>
        <v/>
      </c>
      <c r="L179" s="47" t="str">
        <f>IF(A179="","",MAX(0,MIN(1*H179,Calculator!prev_heloc_int_balance+K179)))</f>
        <v/>
      </c>
      <c r="M179" s="47" t="str">
        <f>IF(A179="","",(Calculator!prev_heloc_int_balance+K179)-L179)</f>
        <v/>
      </c>
      <c r="N179" s="47" t="str">
        <f t="shared" si="4"/>
        <v/>
      </c>
      <c r="O179" s="47" t="str">
        <f>IF(A179="","",Calculator!prev_heloc_prin_balance-N179)</f>
        <v/>
      </c>
      <c r="P179" s="47" t="str">
        <f t="shared" si="16"/>
        <v/>
      </c>
      <c r="Q179" s="40"/>
      <c r="R179" s="67">
        <f t="shared" si="5"/>
        <v>141</v>
      </c>
      <c r="S179" s="68">
        <f t="shared" si="6"/>
        <v>47392</v>
      </c>
      <c r="T179" s="47">
        <f t="shared" si="7"/>
        <v>1079.190945</v>
      </c>
      <c r="U179" s="47">
        <f t="shared" si="8"/>
        <v>718.9735294</v>
      </c>
      <c r="V179" s="47">
        <f t="shared" si="9"/>
        <v>360.2174159</v>
      </c>
      <c r="W179" s="47">
        <f t="shared" si="10"/>
        <v>143434.4885</v>
      </c>
      <c r="X179" s="40"/>
      <c r="Y179" s="67">
        <f t="shared" si="11"/>
        <v>141</v>
      </c>
      <c r="Z179" s="68">
        <f t="shared" si="12"/>
        <v>47392</v>
      </c>
      <c r="AA179" s="47">
        <f>IF(Y179="","",MIN($D$9+Calculator!free_cash_flow,AD178+AB179))</f>
        <v>1579.190945</v>
      </c>
      <c r="AB179" s="47">
        <f t="shared" si="13"/>
        <v>213.8518271</v>
      </c>
      <c r="AC179" s="47">
        <f t="shared" si="14"/>
        <v>1365.339118</v>
      </c>
      <c r="AD179" s="47">
        <f t="shared" si="15"/>
        <v>41405.0263</v>
      </c>
    </row>
    <row r="180" ht="12.75" customHeight="1">
      <c r="A180" s="67" t="str">
        <f>IF(OR(Calculator!prev_total_owed&lt;=0,Calculator!prev_total_owed=""),"",Calculator!prev_pmt_num+1)</f>
        <v/>
      </c>
      <c r="B180" s="68" t="str">
        <f t="shared" si="1"/>
        <v/>
      </c>
      <c r="C180" s="47" t="str">
        <f>IF(A180="","",MIN(D180+Calculator!prev_prin_balance,Calculator!loan_payment+J180))</f>
        <v/>
      </c>
      <c r="D180" s="47" t="str">
        <f>IF(A180="","",ROUND($D$6/12*MAX(0,(Calculator!prev_prin_balance)),2))</f>
        <v/>
      </c>
      <c r="E180" s="47" t="str">
        <f t="shared" si="2"/>
        <v/>
      </c>
      <c r="F180" s="47" t="str">
        <f>IF(A180="","",ROUND(SUM(Calculator!prev_prin_balance,-E180),2))</f>
        <v/>
      </c>
      <c r="G180" s="69" t="str">
        <f t="shared" si="3"/>
        <v/>
      </c>
      <c r="H180" s="47" t="str">
        <f>IF(A180="","",IF(Calculator!prev_prin_balance=0,MIN(Calculator!prev_heloc_prin_balance+Calculator!prev_heloc_int_balance+K180,MAX(0,Calculator!free_cash_flow+Calculator!loan_payment))+IF($O$7="No",0,Calculator!loan_payment+$I$6),IF($O$7="No",Calculator!free_cash_flow,$I$5)))</f>
        <v/>
      </c>
      <c r="I180" s="47" t="str">
        <f>IF(A180="","",IF($O$7="Yes",$I$6+Calculator!loan_payment,0))</f>
        <v/>
      </c>
      <c r="J180" s="47" t="str">
        <f>IF(A180="","",IF(Calculator!prev_prin_balance&lt;=0,0,IF(Calculator!prev_heloc_prin_balance&lt;Calculator!free_cash_flow,MAX(0,MIN($O$6,D180+Calculator!prev_prin_balance+Calculator!loan_payment)),0)))</f>
        <v/>
      </c>
      <c r="K180" s="47" t="str">
        <f>IF(A180="","",ROUND((B180-Calculator!prev_date)*(Calculator!prev_heloc_rate/$O$8)*MAX(0,Calculator!prev_heloc_prin_balance),2))</f>
        <v/>
      </c>
      <c r="L180" s="47" t="str">
        <f>IF(A180="","",MAX(0,MIN(1*H180,Calculator!prev_heloc_int_balance+K180)))</f>
        <v/>
      </c>
      <c r="M180" s="47" t="str">
        <f>IF(A180="","",(Calculator!prev_heloc_int_balance+K180)-L180)</f>
        <v/>
      </c>
      <c r="N180" s="47" t="str">
        <f t="shared" si="4"/>
        <v/>
      </c>
      <c r="O180" s="47" t="str">
        <f>IF(A180="","",Calculator!prev_heloc_prin_balance-N180)</f>
        <v/>
      </c>
      <c r="P180" s="47" t="str">
        <f t="shared" si="16"/>
        <v/>
      </c>
      <c r="Q180" s="40"/>
      <c r="R180" s="67">
        <f t="shared" si="5"/>
        <v>142</v>
      </c>
      <c r="S180" s="68">
        <f t="shared" si="6"/>
        <v>47423</v>
      </c>
      <c r="T180" s="47">
        <f t="shared" si="7"/>
        <v>1079.190945</v>
      </c>
      <c r="U180" s="47">
        <f t="shared" si="8"/>
        <v>717.1724423</v>
      </c>
      <c r="V180" s="47">
        <f t="shared" si="9"/>
        <v>362.018503</v>
      </c>
      <c r="W180" s="47">
        <f t="shared" si="10"/>
        <v>143072.47</v>
      </c>
      <c r="X180" s="40"/>
      <c r="Y180" s="67">
        <f t="shared" si="11"/>
        <v>142</v>
      </c>
      <c r="Z180" s="68">
        <f t="shared" si="12"/>
        <v>47423</v>
      </c>
      <c r="AA180" s="47">
        <f>IF(Y180="","",MIN($D$9+Calculator!free_cash_flow,AD179+AB180))</f>
        <v>1579.190945</v>
      </c>
      <c r="AB180" s="47">
        <f t="shared" si="13"/>
        <v>207.0251315</v>
      </c>
      <c r="AC180" s="47">
        <f t="shared" si="14"/>
        <v>1372.165814</v>
      </c>
      <c r="AD180" s="47">
        <f t="shared" si="15"/>
        <v>40032.86049</v>
      </c>
    </row>
    <row r="181" ht="12.75" customHeight="1">
      <c r="A181" s="67" t="str">
        <f>IF(OR(Calculator!prev_total_owed&lt;=0,Calculator!prev_total_owed=""),"",Calculator!prev_pmt_num+1)</f>
        <v/>
      </c>
      <c r="B181" s="68" t="str">
        <f t="shared" si="1"/>
        <v/>
      </c>
      <c r="C181" s="47" t="str">
        <f>IF(A181="","",MIN(D181+Calculator!prev_prin_balance,Calculator!loan_payment+J181))</f>
        <v/>
      </c>
      <c r="D181" s="47" t="str">
        <f>IF(A181="","",ROUND($D$6/12*MAX(0,(Calculator!prev_prin_balance)),2))</f>
        <v/>
      </c>
      <c r="E181" s="47" t="str">
        <f t="shared" si="2"/>
        <v/>
      </c>
      <c r="F181" s="47" t="str">
        <f>IF(A181="","",ROUND(SUM(Calculator!prev_prin_balance,-E181),2))</f>
        <v/>
      </c>
      <c r="G181" s="69" t="str">
        <f t="shared" si="3"/>
        <v/>
      </c>
      <c r="H181" s="47" t="str">
        <f>IF(A181="","",IF(Calculator!prev_prin_balance=0,MIN(Calculator!prev_heloc_prin_balance+Calculator!prev_heloc_int_balance+K181,MAX(0,Calculator!free_cash_flow+Calculator!loan_payment))+IF($O$7="No",0,Calculator!loan_payment+$I$6),IF($O$7="No",Calculator!free_cash_flow,$I$5)))</f>
        <v/>
      </c>
      <c r="I181" s="47" t="str">
        <f>IF(A181="","",IF($O$7="Yes",$I$6+Calculator!loan_payment,0))</f>
        <v/>
      </c>
      <c r="J181" s="47" t="str">
        <f>IF(A181="","",IF(Calculator!prev_prin_balance&lt;=0,0,IF(Calculator!prev_heloc_prin_balance&lt;Calculator!free_cash_flow,MAX(0,MIN($O$6,D181+Calculator!prev_prin_balance+Calculator!loan_payment)),0)))</f>
        <v/>
      </c>
      <c r="K181" s="47" t="str">
        <f>IF(A181="","",ROUND((B181-Calculator!prev_date)*(Calculator!prev_heloc_rate/$O$8)*MAX(0,Calculator!prev_heloc_prin_balance),2))</f>
        <v/>
      </c>
      <c r="L181" s="47" t="str">
        <f>IF(A181="","",MAX(0,MIN(1*H181,Calculator!prev_heloc_int_balance+K181)))</f>
        <v/>
      </c>
      <c r="M181" s="47" t="str">
        <f>IF(A181="","",(Calculator!prev_heloc_int_balance+K181)-L181)</f>
        <v/>
      </c>
      <c r="N181" s="47" t="str">
        <f t="shared" si="4"/>
        <v/>
      </c>
      <c r="O181" s="47" t="str">
        <f>IF(A181="","",Calculator!prev_heloc_prin_balance-N181)</f>
        <v/>
      </c>
      <c r="P181" s="47" t="str">
        <f t="shared" si="16"/>
        <v/>
      </c>
      <c r="Q181" s="40"/>
      <c r="R181" s="67">
        <f t="shared" si="5"/>
        <v>143</v>
      </c>
      <c r="S181" s="68">
        <f t="shared" si="6"/>
        <v>47453</v>
      </c>
      <c r="T181" s="47">
        <f t="shared" si="7"/>
        <v>1079.190945</v>
      </c>
      <c r="U181" s="47">
        <f t="shared" si="8"/>
        <v>715.3623498</v>
      </c>
      <c r="V181" s="47">
        <f t="shared" si="9"/>
        <v>363.8285955</v>
      </c>
      <c r="W181" s="47">
        <f t="shared" si="10"/>
        <v>142708.6414</v>
      </c>
      <c r="X181" s="40"/>
      <c r="Y181" s="67">
        <f t="shared" si="11"/>
        <v>143</v>
      </c>
      <c r="Z181" s="68">
        <f t="shared" si="12"/>
        <v>47453</v>
      </c>
      <c r="AA181" s="47">
        <f>IF(Y181="","",MIN($D$9+Calculator!free_cash_flow,AD180+AB181))</f>
        <v>1579.190945</v>
      </c>
      <c r="AB181" s="47">
        <f t="shared" si="13"/>
        <v>200.1643024</v>
      </c>
      <c r="AC181" s="47">
        <f t="shared" si="14"/>
        <v>1379.026643</v>
      </c>
      <c r="AD181" s="47">
        <f t="shared" si="15"/>
        <v>38653.83384</v>
      </c>
    </row>
    <row r="182" ht="12.75" customHeight="1">
      <c r="A182" s="67" t="str">
        <f>IF(OR(Calculator!prev_total_owed&lt;=0,Calculator!prev_total_owed=""),"",Calculator!prev_pmt_num+1)</f>
        <v/>
      </c>
      <c r="B182" s="68" t="str">
        <f t="shared" si="1"/>
        <v/>
      </c>
      <c r="C182" s="47" t="str">
        <f>IF(A182="","",MIN(D182+Calculator!prev_prin_balance,Calculator!loan_payment+J182))</f>
        <v/>
      </c>
      <c r="D182" s="47" t="str">
        <f>IF(A182="","",ROUND($D$6/12*MAX(0,(Calculator!prev_prin_balance)),2))</f>
        <v/>
      </c>
      <c r="E182" s="47" t="str">
        <f t="shared" si="2"/>
        <v/>
      </c>
      <c r="F182" s="47" t="str">
        <f>IF(A182="","",ROUND(SUM(Calculator!prev_prin_balance,-E182),2))</f>
        <v/>
      </c>
      <c r="G182" s="69" t="str">
        <f t="shared" si="3"/>
        <v/>
      </c>
      <c r="H182" s="47" t="str">
        <f>IF(A182="","",IF(Calculator!prev_prin_balance=0,MIN(Calculator!prev_heloc_prin_balance+Calculator!prev_heloc_int_balance+K182,MAX(0,Calculator!free_cash_flow+Calculator!loan_payment))+IF($O$7="No",0,Calculator!loan_payment+$I$6),IF($O$7="No",Calculator!free_cash_flow,$I$5)))</f>
        <v/>
      </c>
      <c r="I182" s="47" t="str">
        <f>IF(A182="","",IF($O$7="Yes",$I$6+Calculator!loan_payment,0))</f>
        <v/>
      </c>
      <c r="J182" s="47" t="str">
        <f>IF(A182="","",IF(Calculator!prev_prin_balance&lt;=0,0,IF(Calculator!prev_heloc_prin_balance&lt;Calculator!free_cash_flow,MAX(0,MIN($O$6,D182+Calculator!prev_prin_balance+Calculator!loan_payment)),0)))</f>
        <v/>
      </c>
      <c r="K182" s="47" t="str">
        <f>IF(A182="","",ROUND((B182-Calculator!prev_date)*(Calculator!prev_heloc_rate/$O$8)*MAX(0,Calculator!prev_heloc_prin_balance),2))</f>
        <v/>
      </c>
      <c r="L182" s="47" t="str">
        <f>IF(A182="","",MAX(0,MIN(1*H182,Calculator!prev_heloc_int_balance+K182)))</f>
        <v/>
      </c>
      <c r="M182" s="47" t="str">
        <f>IF(A182="","",(Calculator!prev_heloc_int_balance+K182)-L182)</f>
        <v/>
      </c>
      <c r="N182" s="47" t="str">
        <f t="shared" si="4"/>
        <v/>
      </c>
      <c r="O182" s="47" t="str">
        <f>IF(A182="","",Calculator!prev_heloc_prin_balance-N182)</f>
        <v/>
      </c>
      <c r="P182" s="47" t="str">
        <f t="shared" si="16"/>
        <v/>
      </c>
      <c r="Q182" s="40"/>
      <c r="R182" s="67">
        <f t="shared" si="5"/>
        <v>144</v>
      </c>
      <c r="S182" s="68">
        <f t="shared" si="6"/>
        <v>47484</v>
      </c>
      <c r="T182" s="47">
        <f t="shared" si="7"/>
        <v>1079.190945</v>
      </c>
      <c r="U182" s="47">
        <f t="shared" si="8"/>
        <v>713.5432068</v>
      </c>
      <c r="V182" s="47">
        <f t="shared" si="9"/>
        <v>365.6477385</v>
      </c>
      <c r="W182" s="47">
        <f t="shared" si="10"/>
        <v>142342.9936</v>
      </c>
      <c r="X182" s="40"/>
      <c r="Y182" s="67">
        <f t="shared" si="11"/>
        <v>144</v>
      </c>
      <c r="Z182" s="68">
        <f t="shared" si="12"/>
        <v>47484</v>
      </c>
      <c r="AA182" s="47">
        <f>IF(Y182="","",MIN($D$9+Calculator!free_cash_flow,AD181+AB182))</f>
        <v>1579.190945</v>
      </c>
      <c r="AB182" s="47">
        <f t="shared" si="13"/>
        <v>193.2691692</v>
      </c>
      <c r="AC182" s="47">
        <f t="shared" si="14"/>
        <v>1385.921776</v>
      </c>
      <c r="AD182" s="47">
        <f t="shared" si="15"/>
        <v>37267.91207</v>
      </c>
    </row>
    <row r="183" ht="12.75" customHeight="1">
      <c r="A183" s="67" t="str">
        <f>IF(OR(Calculator!prev_total_owed&lt;=0,Calculator!prev_total_owed=""),"",Calculator!prev_pmt_num+1)</f>
        <v/>
      </c>
      <c r="B183" s="68" t="str">
        <f t="shared" si="1"/>
        <v/>
      </c>
      <c r="C183" s="47" t="str">
        <f>IF(A183="","",MIN(D183+Calculator!prev_prin_balance,Calculator!loan_payment+J183))</f>
        <v/>
      </c>
      <c r="D183" s="47" t="str">
        <f>IF(A183="","",ROUND($D$6/12*MAX(0,(Calculator!prev_prin_balance)),2))</f>
        <v/>
      </c>
      <c r="E183" s="47" t="str">
        <f t="shared" si="2"/>
        <v/>
      </c>
      <c r="F183" s="47" t="str">
        <f>IF(A183="","",ROUND(SUM(Calculator!prev_prin_balance,-E183),2))</f>
        <v/>
      </c>
      <c r="G183" s="69" t="str">
        <f t="shared" si="3"/>
        <v/>
      </c>
      <c r="H183" s="47" t="str">
        <f>IF(A183="","",IF(Calculator!prev_prin_balance=0,MIN(Calculator!prev_heloc_prin_balance+Calculator!prev_heloc_int_balance+K183,MAX(0,Calculator!free_cash_flow+Calculator!loan_payment))+IF($O$7="No",0,Calculator!loan_payment+$I$6),IF($O$7="No",Calculator!free_cash_flow,$I$5)))</f>
        <v/>
      </c>
      <c r="I183" s="47" t="str">
        <f>IF(A183="","",IF($O$7="Yes",$I$6+Calculator!loan_payment,0))</f>
        <v/>
      </c>
      <c r="J183" s="47" t="str">
        <f>IF(A183="","",IF(Calculator!prev_prin_balance&lt;=0,0,IF(Calculator!prev_heloc_prin_balance&lt;Calculator!free_cash_flow,MAX(0,MIN($O$6,D183+Calculator!prev_prin_balance+Calculator!loan_payment)),0)))</f>
        <v/>
      </c>
      <c r="K183" s="47" t="str">
        <f>IF(A183="","",ROUND((B183-Calculator!prev_date)*(Calculator!prev_heloc_rate/$O$8)*MAX(0,Calculator!prev_heloc_prin_balance),2))</f>
        <v/>
      </c>
      <c r="L183" s="47" t="str">
        <f>IF(A183="","",MAX(0,MIN(1*H183,Calculator!prev_heloc_int_balance+K183)))</f>
        <v/>
      </c>
      <c r="M183" s="47" t="str">
        <f>IF(A183="","",(Calculator!prev_heloc_int_balance+K183)-L183)</f>
        <v/>
      </c>
      <c r="N183" s="47" t="str">
        <f t="shared" si="4"/>
        <v/>
      </c>
      <c r="O183" s="47" t="str">
        <f>IF(A183="","",Calculator!prev_heloc_prin_balance-N183)</f>
        <v/>
      </c>
      <c r="P183" s="47" t="str">
        <f t="shared" si="16"/>
        <v/>
      </c>
      <c r="Q183" s="40"/>
      <c r="R183" s="67">
        <f t="shared" si="5"/>
        <v>145</v>
      </c>
      <c r="S183" s="68">
        <f t="shared" si="6"/>
        <v>47515</v>
      </c>
      <c r="T183" s="47">
        <f t="shared" si="7"/>
        <v>1079.190945</v>
      </c>
      <c r="U183" s="47">
        <f t="shared" si="8"/>
        <v>711.7149681</v>
      </c>
      <c r="V183" s="47">
        <f t="shared" si="9"/>
        <v>367.4759772</v>
      </c>
      <c r="W183" s="47">
        <f t="shared" si="10"/>
        <v>141975.5176</v>
      </c>
      <c r="X183" s="40"/>
      <c r="Y183" s="67">
        <f t="shared" si="11"/>
        <v>145</v>
      </c>
      <c r="Z183" s="68">
        <f t="shared" si="12"/>
        <v>47515</v>
      </c>
      <c r="AA183" s="47">
        <f>IF(Y183="","",MIN($D$9+Calculator!free_cash_flow,AD182+AB183))</f>
        <v>1579.190945</v>
      </c>
      <c r="AB183" s="47">
        <f t="shared" si="13"/>
        <v>186.3395603</v>
      </c>
      <c r="AC183" s="47">
        <f t="shared" si="14"/>
        <v>1392.851385</v>
      </c>
      <c r="AD183" s="47">
        <f t="shared" si="15"/>
        <v>35875.06068</v>
      </c>
    </row>
    <row r="184" ht="12.75" customHeight="1">
      <c r="A184" s="67" t="str">
        <f>IF(OR(Calculator!prev_total_owed&lt;=0,Calculator!prev_total_owed=""),"",Calculator!prev_pmt_num+1)</f>
        <v/>
      </c>
      <c r="B184" s="68" t="str">
        <f t="shared" si="1"/>
        <v/>
      </c>
      <c r="C184" s="47" t="str">
        <f>IF(A184="","",MIN(D184+Calculator!prev_prin_balance,Calculator!loan_payment+J184))</f>
        <v/>
      </c>
      <c r="D184" s="47" t="str">
        <f>IF(A184="","",ROUND($D$6/12*MAX(0,(Calculator!prev_prin_balance)),2))</f>
        <v/>
      </c>
      <c r="E184" s="47" t="str">
        <f t="shared" si="2"/>
        <v/>
      </c>
      <c r="F184" s="47" t="str">
        <f>IF(A184="","",ROUND(SUM(Calculator!prev_prin_balance,-E184),2))</f>
        <v/>
      </c>
      <c r="G184" s="69" t="str">
        <f t="shared" si="3"/>
        <v/>
      </c>
      <c r="H184" s="47" t="str">
        <f>IF(A184="","",IF(Calculator!prev_prin_balance=0,MIN(Calculator!prev_heloc_prin_balance+Calculator!prev_heloc_int_balance+K184,MAX(0,Calculator!free_cash_flow+Calculator!loan_payment))+IF($O$7="No",0,Calculator!loan_payment+$I$6),IF($O$7="No",Calculator!free_cash_flow,$I$5)))</f>
        <v/>
      </c>
      <c r="I184" s="47" t="str">
        <f>IF(A184="","",IF($O$7="Yes",$I$6+Calculator!loan_payment,0))</f>
        <v/>
      </c>
      <c r="J184" s="47" t="str">
        <f>IF(A184="","",IF(Calculator!prev_prin_balance&lt;=0,0,IF(Calculator!prev_heloc_prin_balance&lt;Calculator!free_cash_flow,MAX(0,MIN($O$6,D184+Calculator!prev_prin_balance+Calculator!loan_payment)),0)))</f>
        <v/>
      </c>
      <c r="K184" s="47" t="str">
        <f>IF(A184="","",ROUND((B184-Calculator!prev_date)*(Calculator!prev_heloc_rate/$O$8)*MAX(0,Calculator!prev_heloc_prin_balance),2))</f>
        <v/>
      </c>
      <c r="L184" s="47" t="str">
        <f>IF(A184="","",MAX(0,MIN(1*H184,Calculator!prev_heloc_int_balance+K184)))</f>
        <v/>
      </c>
      <c r="M184" s="47" t="str">
        <f>IF(A184="","",(Calculator!prev_heloc_int_balance+K184)-L184)</f>
        <v/>
      </c>
      <c r="N184" s="47" t="str">
        <f t="shared" si="4"/>
        <v/>
      </c>
      <c r="O184" s="47" t="str">
        <f>IF(A184="","",Calculator!prev_heloc_prin_balance-N184)</f>
        <v/>
      </c>
      <c r="P184" s="47" t="str">
        <f t="shared" si="16"/>
        <v/>
      </c>
      <c r="Q184" s="40"/>
      <c r="R184" s="67">
        <f t="shared" si="5"/>
        <v>146</v>
      </c>
      <c r="S184" s="68">
        <f t="shared" si="6"/>
        <v>47543</v>
      </c>
      <c r="T184" s="47">
        <f t="shared" si="7"/>
        <v>1079.190945</v>
      </c>
      <c r="U184" s="47">
        <f t="shared" si="8"/>
        <v>709.8775882</v>
      </c>
      <c r="V184" s="47">
        <f t="shared" si="9"/>
        <v>369.313357</v>
      </c>
      <c r="W184" s="47">
        <f t="shared" si="10"/>
        <v>141606.2043</v>
      </c>
      <c r="X184" s="40"/>
      <c r="Y184" s="67">
        <f t="shared" si="11"/>
        <v>146</v>
      </c>
      <c r="Z184" s="68">
        <f t="shared" si="12"/>
        <v>47543</v>
      </c>
      <c r="AA184" s="47">
        <f>IF(Y184="","",MIN($D$9+Calculator!free_cash_flow,AD183+AB184))</f>
        <v>1579.190945</v>
      </c>
      <c r="AB184" s="47">
        <f t="shared" si="13"/>
        <v>179.3753034</v>
      </c>
      <c r="AC184" s="47">
        <f t="shared" si="14"/>
        <v>1399.815642</v>
      </c>
      <c r="AD184" s="47">
        <f t="shared" si="15"/>
        <v>34475.24504</v>
      </c>
    </row>
    <row r="185" ht="12.75" customHeight="1">
      <c r="A185" s="67" t="str">
        <f>IF(OR(Calculator!prev_total_owed&lt;=0,Calculator!prev_total_owed=""),"",Calculator!prev_pmt_num+1)</f>
        <v/>
      </c>
      <c r="B185" s="68" t="str">
        <f t="shared" si="1"/>
        <v/>
      </c>
      <c r="C185" s="47" t="str">
        <f>IF(A185="","",MIN(D185+Calculator!prev_prin_balance,Calculator!loan_payment+J185))</f>
        <v/>
      </c>
      <c r="D185" s="47" t="str">
        <f>IF(A185="","",ROUND($D$6/12*MAX(0,(Calculator!prev_prin_balance)),2))</f>
        <v/>
      </c>
      <c r="E185" s="47" t="str">
        <f t="shared" si="2"/>
        <v/>
      </c>
      <c r="F185" s="47" t="str">
        <f>IF(A185="","",ROUND(SUM(Calculator!prev_prin_balance,-E185),2))</f>
        <v/>
      </c>
      <c r="G185" s="69" t="str">
        <f t="shared" si="3"/>
        <v/>
      </c>
      <c r="H185" s="47" t="str">
        <f>IF(A185="","",IF(Calculator!prev_prin_balance=0,MIN(Calculator!prev_heloc_prin_balance+Calculator!prev_heloc_int_balance+K185,MAX(0,Calculator!free_cash_flow+Calculator!loan_payment))+IF($O$7="No",0,Calculator!loan_payment+$I$6),IF($O$7="No",Calculator!free_cash_flow,$I$5)))</f>
        <v/>
      </c>
      <c r="I185" s="47" t="str">
        <f>IF(A185="","",IF($O$7="Yes",$I$6+Calculator!loan_payment,0))</f>
        <v/>
      </c>
      <c r="J185" s="47" t="str">
        <f>IF(A185="","",IF(Calculator!prev_prin_balance&lt;=0,0,IF(Calculator!prev_heloc_prin_balance&lt;Calculator!free_cash_flow,MAX(0,MIN($O$6,D185+Calculator!prev_prin_balance+Calculator!loan_payment)),0)))</f>
        <v/>
      </c>
      <c r="K185" s="47" t="str">
        <f>IF(A185="","",ROUND((B185-Calculator!prev_date)*(Calculator!prev_heloc_rate/$O$8)*MAX(0,Calculator!prev_heloc_prin_balance),2))</f>
        <v/>
      </c>
      <c r="L185" s="47" t="str">
        <f>IF(A185="","",MAX(0,MIN(1*H185,Calculator!prev_heloc_int_balance+K185)))</f>
        <v/>
      </c>
      <c r="M185" s="47" t="str">
        <f>IF(A185="","",(Calculator!prev_heloc_int_balance+K185)-L185)</f>
        <v/>
      </c>
      <c r="N185" s="47" t="str">
        <f t="shared" si="4"/>
        <v/>
      </c>
      <c r="O185" s="47" t="str">
        <f>IF(A185="","",Calculator!prev_heloc_prin_balance-N185)</f>
        <v/>
      </c>
      <c r="P185" s="47" t="str">
        <f t="shared" si="16"/>
        <v/>
      </c>
      <c r="Q185" s="40"/>
      <c r="R185" s="67">
        <f t="shared" si="5"/>
        <v>147</v>
      </c>
      <c r="S185" s="68">
        <f t="shared" si="6"/>
        <v>47574</v>
      </c>
      <c r="T185" s="47">
        <f t="shared" si="7"/>
        <v>1079.190945</v>
      </c>
      <c r="U185" s="47">
        <f t="shared" si="8"/>
        <v>708.0310214</v>
      </c>
      <c r="V185" s="47">
        <f t="shared" si="9"/>
        <v>371.1599238</v>
      </c>
      <c r="W185" s="47">
        <f t="shared" si="10"/>
        <v>141235.0444</v>
      </c>
      <c r="X185" s="40"/>
      <c r="Y185" s="67">
        <f t="shared" si="11"/>
        <v>147</v>
      </c>
      <c r="Z185" s="68">
        <f t="shared" si="12"/>
        <v>47574</v>
      </c>
      <c r="AA185" s="47">
        <f>IF(Y185="","",MIN($D$9+Calculator!free_cash_flow,AD184+AB185))</f>
        <v>1579.190945</v>
      </c>
      <c r="AB185" s="47">
        <f t="shared" si="13"/>
        <v>172.3762252</v>
      </c>
      <c r="AC185" s="47">
        <f t="shared" si="14"/>
        <v>1406.81472</v>
      </c>
      <c r="AD185" s="47">
        <f t="shared" si="15"/>
        <v>33068.43032</v>
      </c>
    </row>
    <row r="186" ht="12.75" customHeight="1">
      <c r="A186" s="67" t="str">
        <f>IF(OR(Calculator!prev_total_owed&lt;=0,Calculator!prev_total_owed=""),"",Calculator!prev_pmt_num+1)</f>
        <v/>
      </c>
      <c r="B186" s="68" t="str">
        <f t="shared" si="1"/>
        <v/>
      </c>
      <c r="C186" s="47" t="str">
        <f>IF(A186="","",MIN(D186+Calculator!prev_prin_balance,Calculator!loan_payment+J186))</f>
        <v/>
      </c>
      <c r="D186" s="47" t="str">
        <f>IF(A186="","",ROUND($D$6/12*MAX(0,(Calculator!prev_prin_balance)),2))</f>
        <v/>
      </c>
      <c r="E186" s="47" t="str">
        <f t="shared" si="2"/>
        <v/>
      </c>
      <c r="F186" s="47" t="str">
        <f>IF(A186="","",ROUND(SUM(Calculator!prev_prin_balance,-E186),2))</f>
        <v/>
      </c>
      <c r="G186" s="69" t="str">
        <f t="shared" si="3"/>
        <v/>
      </c>
      <c r="H186" s="47" t="str">
        <f>IF(A186="","",IF(Calculator!prev_prin_balance=0,MIN(Calculator!prev_heloc_prin_balance+Calculator!prev_heloc_int_balance+K186,MAX(0,Calculator!free_cash_flow+Calculator!loan_payment))+IF($O$7="No",0,Calculator!loan_payment+$I$6),IF($O$7="No",Calculator!free_cash_flow,$I$5)))</f>
        <v/>
      </c>
      <c r="I186" s="47" t="str">
        <f>IF(A186="","",IF($O$7="Yes",$I$6+Calculator!loan_payment,0))</f>
        <v/>
      </c>
      <c r="J186" s="47" t="str">
        <f>IF(A186="","",IF(Calculator!prev_prin_balance&lt;=0,0,IF(Calculator!prev_heloc_prin_balance&lt;Calculator!free_cash_flow,MAX(0,MIN($O$6,D186+Calculator!prev_prin_balance+Calculator!loan_payment)),0)))</f>
        <v/>
      </c>
      <c r="K186" s="47" t="str">
        <f>IF(A186="","",ROUND((B186-Calculator!prev_date)*(Calculator!prev_heloc_rate/$O$8)*MAX(0,Calculator!prev_heloc_prin_balance),2))</f>
        <v/>
      </c>
      <c r="L186" s="47" t="str">
        <f>IF(A186="","",MAX(0,MIN(1*H186,Calculator!prev_heloc_int_balance+K186)))</f>
        <v/>
      </c>
      <c r="M186" s="47" t="str">
        <f>IF(A186="","",(Calculator!prev_heloc_int_balance+K186)-L186)</f>
        <v/>
      </c>
      <c r="N186" s="47" t="str">
        <f t="shared" si="4"/>
        <v/>
      </c>
      <c r="O186" s="47" t="str">
        <f>IF(A186="","",Calculator!prev_heloc_prin_balance-N186)</f>
        <v/>
      </c>
      <c r="P186" s="47" t="str">
        <f t="shared" si="16"/>
        <v/>
      </c>
      <c r="Q186" s="40"/>
      <c r="R186" s="67">
        <f t="shared" si="5"/>
        <v>148</v>
      </c>
      <c r="S186" s="68">
        <f t="shared" si="6"/>
        <v>47604</v>
      </c>
      <c r="T186" s="47">
        <f t="shared" si="7"/>
        <v>1079.190945</v>
      </c>
      <c r="U186" s="47">
        <f t="shared" si="8"/>
        <v>706.1752218</v>
      </c>
      <c r="V186" s="47">
        <f t="shared" si="9"/>
        <v>373.0157235</v>
      </c>
      <c r="W186" s="47">
        <f t="shared" si="10"/>
        <v>140862.0286</v>
      </c>
      <c r="X186" s="40"/>
      <c r="Y186" s="67">
        <f t="shared" si="11"/>
        <v>148</v>
      </c>
      <c r="Z186" s="68">
        <f t="shared" si="12"/>
        <v>47604</v>
      </c>
      <c r="AA186" s="47">
        <f>IF(Y186="","",MIN($D$9+Calculator!free_cash_flow,AD185+AB186))</f>
        <v>1579.190945</v>
      </c>
      <c r="AB186" s="47">
        <f t="shared" si="13"/>
        <v>165.3421516</v>
      </c>
      <c r="AC186" s="47">
        <f t="shared" si="14"/>
        <v>1413.848794</v>
      </c>
      <c r="AD186" s="47">
        <f t="shared" si="15"/>
        <v>31654.58153</v>
      </c>
    </row>
    <row r="187" ht="12.75" customHeight="1">
      <c r="A187" s="67" t="str">
        <f>IF(OR(Calculator!prev_total_owed&lt;=0,Calculator!prev_total_owed=""),"",Calculator!prev_pmt_num+1)</f>
        <v/>
      </c>
      <c r="B187" s="68" t="str">
        <f t="shared" si="1"/>
        <v/>
      </c>
      <c r="C187" s="47" t="str">
        <f>IF(A187="","",MIN(D187+Calculator!prev_prin_balance,Calculator!loan_payment+J187))</f>
        <v/>
      </c>
      <c r="D187" s="47" t="str">
        <f>IF(A187="","",ROUND($D$6/12*MAX(0,(Calculator!prev_prin_balance)),2))</f>
        <v/>
      </c>
      <c r="E187" s="47" t="str">
        <f t="shared" si="2"/>
        <v/>
      </c>
      <c r="F187" s="47" t="str">
        <f>IF(A187="","",ROUND(SUM(Calculator!prev_prin_balance,-E187),2))</f>
        <v/>
      </c>
      <c r="G187" s="69" t="str">
        <f t="shared" si="3"/>
        <v/>
      </c>
      <c r="H187" s="47" t="str">
        <f>IF(A187="","",IF(Calculator!prev_prin_balance=0,MIN(Calculator!prev_heloc_prin_balance+Calculator!prev_heloc_int_balance+K187,MAX(0,Calculator!free_cash_flow+Calculator!loan_payment))+IF($O$7="No",0,Calculator!loan_payment+$I$6),IF($O$7="No",Calculator!free_cash_flow,$I$5)))</f>
        <v/>
      </c>
      <c r="I187" s="47" t="str">
        <f>IF(A187="","",IF($O$7="Yes",$I$6+Calculator!loan_payment,0))</f>
        <v/>
      </c>
      <c r="J187" s="47" t="str">
        <f>IF(A187="","",IF(Calculator!prev_prin_balance&lt;=0,0,IF(Calculator!prev_heloc_prin_balance&lt;Calculator!free_cash_flow,MAX(0,MIN($O$6,D187+Calculator!prev_prin_balance+Calculator!loan_payment)),0)))</f>
        <v/>
      </c>
      <c r="K187" s="47" t="str">
        <f>IF(A187="","",ROUND((B187-Calculator!prev_date)*(Calculator!prev_heloc_rate/$O$8)*MAX(0,Calculator!prev_heloc_prin_balance),2))</f>
        <v/>
      </c>
      <c r="L187" s="47" t="str">
        <f>IF(A187="","",MAX(0,MIN(1*H187,Calculator!prev_heloc_int_balance+K187)))</f>
        <v/>
      </c>
      <c r="M187" s="47" t="str">
        <f>IF(A187="","",(Calculator!prev_heloc_int_balance+K187)-L187)</f>
        <v/>
      </c>
      <c r="N187" s="47" t="str">
        <f t="shared" si="4"/>
        <v/>
      </c>
      <c r="O187" s="47" t="str">
        <f>IF(A187="","",Calculator!prev_heloc_prin_balance-N187)</f>
        <v/>
      </c>
      <c r="P187" s="47" t="str">
        <f t="shared" si="16"/>
        <v/>
      </c>
      <c r="Q187" s="40"/>
      <c r="R187" s="67">
        <f t="shared" si="5"/>
        <v>149</v>
      </c>
      <c r="S187" s="68">
        <f t="shared" si="6"/>
        <v>47635</v>
      </c>
      <c r="T187" s="47">
        <f t="shared" si="7"/>
        <v>1079.190945</v>
      </c>
      <c r="U187" s="47">
        <f t="shared" si="8"/>
        <v>704.3101432</v>
      </c>
      <c r="V187" s="47">
        <f t="shared" si="9"/>
        <v>374.8808021</v>
      </c>
      <c r="W187" s="47">
        <f t="shared" si="10"/>
        <v>140487.1478</v>
      </c>
      <c r="X187" s="40"/>
      <c r="Y187" s="67">
        <f t="shared" si="11"/>
        <v>149</v>
      </c>
      <c r="Z187" s="68">
        <f t="shared" si="12"/>
        <v>47635</v>
      </c>
      <c r="AA187" s="47">
        <f>IF(Y187="","",MIN($D$9+Calculator!free_cash_flow,AD186+AB187))</f>
        <v>1579.190945</v>
      </c>
      <c r="AB187" s="47">
        <f t="shared" si="13"/>
        <v>158.2729076</v>
      </c>
      <c r="AC187" s="47">
        <f t="shared" si="14"/>
        <v>1420.918038</v>
      </c>
      <c r="AD187" s="47">
        <f t="shared" si="15"/>
        <v>30233.66349</v>
      </c>
    </row>
    <row r="188" ht="12.75" customHeight="1">
      <c r="A188" s="67" t="str">
        <f>IF(OR(Calculator!prev_total_owed&lt;=0,Calculator!prev_total_owed=""),"",Calculator!prev_pmt_num+1)</f>
        <v/>
      </c>
      <c r="B188" s="68" t="str">
        <f t="shared" si="1"/>
        <v/>
      </c>
      <c r="C188" s="47" t="str">
        <f>IF(A188="","",MIN(D188+Calculator!prev_prin_balance,Calculator!loan_payment+J188))</f>
        <v/>
      </c>
      <c r="D188" s="47" t="str">
        <f>IF(A188="","",ROUND($D$6/12*MAX(0,(Calculator!prev_prin_balance)),2))</f>
        <v/>
      </c>
      <c r="E188" s="47" t="str">
        <f t="shared" si="2"/>
        <v/>
      </c>
      <c r="F188" s="47" t="str">
        <f>IF(A188="","",ROUND(SUM(Calculator!prev_prin_balance,-E188),2))</f>
        <v/>
      </c>
      <c r="G188" s="69" t="str">
        <f t="shared" si="3"/>
        <v/>
      </c>
      <c r="H188" s="47" t="str">
        <f>IF(A188="","",IF(Calculator!prev_prin_balance=0,MIN(Calculator!prev_heloc_prin_balance+Calculator!prev_heloc_int_balance+K188,MAX(0,Calculator!free_cash_flow+Calculator!loan_payment))+IF($O$7="No",0,Calculator!loan_payment+$I$6),IF($O$7="No",Calculator!free_cash_flow,$I$5)))</f>
        <v/>
      </c>
      <c r="I188" s="47" t="str">
        <f>IF(A188="","",IF($O$7="Yes",$I$6+Calculator!loan_payment,0))</f>
        <v/>
      </c>
      <c r="J188" s="47" t="str">
        <f>IF(A188="","",IF(Calculator!prev_prin_balance&lt;=0,0,IF(Calculator!prev_heloc_prin_balance&lt;Calculator!free_cash_flow,MAX(0,MIN($O$6,D188+Calculator!prev_prin_balance+Calculator!loan_payment)),0)))</f>
        <v/>
      </c>
      <c r="K188" s="47" t="str">
        <f>IF(A188="","",ROUND((B188-Calculator!prev_date)*(Calculator!prev_heloc_rate/$O$8)*MAX(0,Calculator!prev_heloc_prin_balance),2))</f>
        <v/>
      </c>
      <c r="L188" s="47" t="str">
        <f>IF(A188="","",MAX(0,MIN(1*H188,Calculator!prev_heloc_int_balance+K188)))</f>
        <v/>
      </c>
      <c r="M188" s="47" t="str">
        <f>IF(A188="","",(Calculator!prev_heloc_int_balance+K188)-L188)</f>
        <v/>
      </c>
      <c r="N188" s="47" t="str">
        <f t="shared" si="4"/>
        <v/>
      </c>
      <c r="O188" s="47" t="str">
        <f>IF(A188="","",Calculator!prev_heloc_prin_balance-N188)</f>
        <v/>
      </c>
      <c r="P188" s="47" t="str">
        <f t="shared" si="16"/>
        <v/>
      </c>
      <c r="Q188" s="40"/>
      <c r="R188" s="67">
        <f t="shared" si="5"/>
        <v>150</v>
      </c>
      <c r="S188" s="68">
        <f t="shared" si="6"/>
        <v>47665</v>
      </c>
      <c r="T188" s="47">
        <f t="shared" si="7"/>
        <v>1079.190945</v>
      </c>
      <c r="U188" s="47">
        <f t="shared" si="8"/>
        <v>702.4357392</v>
      </c>
      <c r="V188" s="47">
        <f t="shared" si="9"/>
        <v>376.7552061</v>
      </c>
      <c r="W188" s="47">
        <f t="shared" si="10"/>
        <v>140110.3926</v>
      </c>
      <c r="X188" s="40"/>
      <c r="Y188" s="67">
        <f t="shared" si="11"/>
        <v>150</v>
      </c>
      <c r="Z188" s="68">
        <f t="shared" si="12"/>
        <v>47665</v>
      </c>
      <c r="AA188" s="47">
        <f>IF(Y188="","",MIN($D$9+Calculator!free_cash_flow,AD187+AB188))</f>
        <v>1579.190945</v>
      </c>
      <c r="AB188" s="47">
        <f t="shared" si="13"/>
        <v>151.1683174</v>
      </c>
      <c r="AC188" s="47">
        <f t="shared" si="14"/>
        <v>1428.022628</v>
      </c>
      <c r="AD188" s="47">
        <f t="shared" si="15"/>
        <v>28805.64086</v>
      </c>
    </row>
    <row r="189" ht="12.75" customHeight="1">
      <c r="A189" s="67" t="str">
        <f>IF(OR(Calculator!prev_total_owed&lt;=0,Calculator!prev_total_owed=""),"",Calculator!prev_pmt_num+1)</f>
        <v/>
      </c>
      <c r="B189" s="68" t="str">
        <f t="shared" si="1"/>
        <v/>
      </c>
      <c r="C189" s="47" t="str">
        <f>IF(A189="","",MIN(D189+Calculator!prev_prin_balance,Calculator!loan_payment+J189))</f>
        <v/>
      </c>
      <c r="D189" s="47" t="str">
        <f>IF(A189="","",ROUND($D$6/12*MAX(0,(Calculator!prev_prin_balance)),2))</f>
        <v/>
      </c>
      <c r="E189" s="47" t="str">
        <f t="shared" si="2"/>
        <v/>
      </c>
      <c r="F189" s="47" t="str">
        <f>IF(A189="","",ROUND(SUM(Calculator!prev_prin_balance,-E189),2))</f>
        <v/>
      </c>
      <c r="G189" s="69" t="str">
        <f t="shared" si="3"/>
        <v/>
      </c>
      <c r="H189" s="47" t="str">
        <f>IF(A189="","",IF(Calculator!prev_prin_balance=0,MIN(Calculator!prev_heloc_prin_balance+Calculator!prev_heloc_int_balance+K189,MAX(0,Calculator!free_cash_flow+Calculator!loan_payment))+IF($O$7="No",0,Calculator!loan_payment+$I$6),IF($O$7="No",Calculator!free_cash_flow,$I$5)))</f>
        <v/>
      </c>
      <c r="I189" s="47" t="str">
        <f>IF(A189="","",IF($O$7="Yes",$I$6+Calculator!loan_payment,0))</f>
        <v/>
      </c>
      <c r="J189" s="47" t="str">
        <f>IF(A189="","",IF(Calculator!prev_prin_balance&lt;=0,0,IF(Calculator!prev_heloc_prin_balance&lt;Calculator!free_cash_flow,MAX(0,MIN($O$6,D189+Calculator!prev_prin_balance+Calculator!loan_payment)),0)))</f>
        <v/>
      </c>
      <c r="K189" s="47" t="str">
        <f>IF(A189="","",ROUND((B189-Calculator!prev_date)*(Calculator!prev_heloc_rate/$O$8)*MAX(0,Calculator!prev_heloc_prin_balance),2))</f>
        <v/>
      </c>
      <c r="L189" s="47" t="str">
        <f>IF(A189="","",MAX(0,MIN(1*H189,Calculator!prev_heloc_int_balance+K189)))</f>
        <v/>
      </c>
      <c r="M189" s="47" t="str">
        <f>IF(A189="","",(Calculator!prev_heloc_int_balance+K189)-L189)</f>
        <v/>
      </c>
      <c r="N189" s="47" t="str">
        <f t="shared" si="4"/>
        <v/>
      </c>
      <c r="O189" s="47" t="str">
        <f>IF(A189="","",Calculator!prev_heloc_prin_balance-N189)</f>
        <v/>
      </c>
      <c r="P189" s="47" t="str">
        <f t="shared" si="16"/>
        <v/>
      </c>
      <c r="Q189" s="40"/>
      <c r="R189" s="67">
        <f t="shared" si="5"/>
        <v>151</v>
      </c>
      <c r="S189" s="68">
        <f t="shared" si="6"/>
        <v>47696</v>
      </c>
      <c r="T189" s="47">
        <f t="shared" si="7"/>
        <v>1079.190945</v>
      </c>
      <c r="U189" s="47">
        <f t="shared" si="8"/>
        <v>700.5519632</v>
      </c>
      <c r="V189" s="47">
        <f t="shared" si="9"/>
        <v>378.6389821</v>
      </c>
      <c r="W189" s="47">
        <f t="shared" si="10"/>
        <v>139731.7537</v>
      </c>
      <c r="X189" s="40"/>
      <c r="Y189" s="67">
        <f t="shared" si="11"/>
        <v>151</v>
      </c>
      <c r="Z189" s="68">
        <f t="shared" si="12"/>
        <v>47696</v>
      </c>
      <c r="AA189" s="47">
        <f>IF(Y189="","",MIN($D$9+Calculator!free_cash_flow,AD188+AB189))</f>
        <v>1579.190945</v>
      </c>
      <c r="AB189" s="47">
        <f t="shared" si="13"/>
        <v>144.0282043</v>
      </c>
      <c r="AC189" s="47">
        <f t="shared" si="14"/>
        <v>1435.162741</v>
      </c>
      <c r="AD189" s="47">
        <f t="shared" si="15"/>
        <v>27370.47812</v>
      </c>
    </row>
    <row r="190" ht="12.75" customHeight="1">
      <c r="A190" s="67" t="str">
        <f>IF(OR(Calculator!prev_total_owed&lt;=0,Calculator!prev_total_owed=""),"",Calculator!prev_pmt_num+1)</f>
        <v/>
      </c>
      <c r="B190" s="68" t="str">
        <f t="shared" si="1"/>
        <v/>
      </c>
      <c r="C190" s="47" t="str">
        <f>IF(A190="","",MIN(D190+Calculator!prev_prin_balance,Calculator!loan_payment+J190))</f>
        <v/>
      </c>
      <c r="D190" s="47" t="str">
        <f>IF(A190="","",ROUND($D$6/12*MAX(0,(Calculator!prev_prin_balance)),2))</f>
        <v/>
      </c>
      <c r="E190" s="47" t="str">
        <f t="shared" si="2"/>
        <v/>
      </c>
      <c r="F190" s="47" t="str">
        <f>IF(A190="","",ROUND(SUM(Calculator!prev_prin_balance,-E190),2))</f>
        <v/>
      </c>
      <c r="G190" s="69" t="str">
        <f t="shared" si="3"/>
        <v/>
      </c>
      <c r="H190" s="47" t="str">
        <f>IF(A190="","",IF(Calculator!prev_prin_balance=0,MIN(Calculator!prev_heloc_prin_balance+Calculator!prev_heloc_int_balance+K190,MAX(0,Calculator!free_cash_flow+Calculator!loan_payment))+IF($O$7="No",0,Calculator!loan_payment+$I$6),IF($O$7="No",Calculator!free_cash_flow,$I$5)))</f>
        <v/>
      </c>
      <c r="I190" s="47" t="str">
        <f>IF(A190="","",IF($O$7="Yes",$I$6+Calculator!loan_payment,0))</f>
        <v/>
      </c>
      <c r="J190" s="47" t="str">
        <f>IF(A190="","",IF(Calculator!prev_prin_balance&lt;=0,0,IF(Calculator!prev_heloc_prin_balance&lt;Calculator!free_cash_flow,MAX(0,MIN($O$6,D190+Calculator!prev_prin_balance+Calculator!loan_payment)),0)))</f>
        <v/>
      </c>
      <c r="K190" s="47" t="str">
        <f>IF(A190="","",ROUND((B190-Calculator!prev_date)*(Calculator!prev_heloc_rate/$O$8)*MAX(0,Calculator!prev_heloc_prin_balance),2))</f>
        <v/>
      </c>
      <c r="L190" s="47" t="str">
        <f>IF(A190="","",MAX(0,MIN(1*H190,Calculator!prev_heloc_int_balance+K190)))</f>
        <v/>
      </c>
      <c r="M190" s="47" t="str">
        <f>IF(A190="","",(Calculator!prev_heloc_int_balance+K190)-L190)</f>
        <v/>
      </c>
      <c r="N190" s="47" t="str">
        <f t="shared" si="4"/>
        <v/>
      </c>
      <c r="O190" s="47" t="str">
        <f>IF(A190="","",Calculator!prev_heloc_prin_balance-N190)</f>
        <v/>
      </c>
      <c r="P190" s="47" t="str">
        <f t="shared" si="16"/>
        <v/>
      </c>
      <c r="Q190" s="40"/>
      <c r="R190" s="67">
        <f t="shared" si="5"/>
        <v>152</v>
      </c>
      <c r="S190" s="68">
        <f t="shared" si="6"/>
        <v>47727</v>
      </c>
      <c r="T190" s="47">
        <f t="shared" si="7"/>
        <v>1079.190945</v>
      </c>
      <c r="U190" s="47">
        <f t="shared" si="8"/>
        <v>698.6587683</v>
      </c>
      <c r="V190" s="47">
        <f t="shared" si="9"/>
        <v>380.532177</v>
      </c>
      <c r="W190" s="47">
        <f t="shared" si="10"/>
        <v>139351.2215</v>
      </c>
      <c r="X190" s="40"/>
      <c r="Y190" s="67">
        <f t="shared" si="11"/>
        <v>152</v>
      </c>
      <c r="Z190" s="68">
        <f t="shared" si="12"/>
        <v>47727</v>
      </c>
      <c r="AA190" s="47">
        <f>IF(Y190="","",MIN($D$9+Calculator!free_cash_flow,AD189+AB190))</f>
        <v>1579.190945</v>
      </c>
      <c r="AB190" s="47">
        <f t="shared" si="13"/>
        <v>136.8523906</v>
      </c>
      <c r="AC190" s="47">
        <f t="shared" si="14"/>
        <v>1442.338555</v>
      </c>
      <c r="AD190" s="47">
        <f t="shared" si="15"/>
        <v>25928.13956</v>
      </c>
    </row>
    <row r="191" ht="12.75" customHeight="1">
      <c r="A191" s="67" t="str">
        <f>IF(OR(Calculator!prev_total_owed&lt;=0,Calculator!prev_total_owed=""),"",Calculator!prev_pmt_num+1)</f>
        <v/>
      </c>
      <c r="B191" s="68" t="str">
        <f t="shared" si="1"/>
        <v/>
      </c>
      <c r="C191" s="47" t="str">
        <f>IF(A191="","",MIN(D191+Calculator!prev_prin_balance,Calculator!loan_payment+J191))</f>
        <v/>
      </c>
      <c r="D191" s="47" t="str">
        <f>IF(A191="","",ROUND($D$6/12*MAX(0,(Calculator!prev_prin_balance)),2))</f>
        <v/>
      </c>
      <c r="E191" s="47" t="str">
        <f t="shared" si="2"/>
        <v/>
      </c>
      <c r="F191" s="47" t="str">
        <f>IF(A191="","",ROUND(SUM(Calculator!prev_prin_balance,-E191),2))</f>
        <v/>
      </c>
      <c r="G191" s="69" t="str">
        <f t="shared" si="3"/>
        <v/>
      </c>
      <c r="H191" s="47" t="str">
        <f>IF(A191="","",IF(Calculator!prev_prin_balance=0,MIN(Calculator!prev_heloc_prin_balance+Calculator!prev_heloc_int_balance+K191,MAX(0,Calculator!free_cash_flow+Calculator!loan_payment))+IF($O$7="No",0,Calculator!loan_payment+$I$6),IF($O$7="No",Calculator!free_cash_flow,$I$5)))</f>
        <v/>
      </c>
      <c r="I191" s="47" t="str">
        <f>IF(A191="","",IF($O$7="Yes",$I$6+Calculator!loan_payment,0))</f>
        <v/>
      </c>
      <c r="J191" s="47" t="str">
        <f>IF(A191="","",IF(Calculator!prev_prin_balance&lt;=0,0,IF(Calculator!prev_heloc_prin_balance&lt;Calculator!free_cash_flow,MAX(0,MIN($O$6,D191+Calculator!prev_prin_balance+Calculator!loan_payment)),0)))</f>
        <v/>
      </c>
      <c r="K191" s="47" t="str">
        <f>IF(A191="","",ROUND((B191-Calculator!prev_date)*(Calculator!prev_heloc_rate/$O$8)*MAX(0,Calculator!prev_heloc_prin_balance),2))</f>
        <v/>
      </c>
      <c r="L191" s="47" t="str">
        <f>IF(A191="","",MAX(0,MIN(1*H191,Calculator!prev_heloc_int_balance+K191)))</f>
        <v/>
      </c>
      <c r="M191" s="47" t="str">
        <f>IF(A191="","",(Calculator!prev_heloc_int_balance+K191)-L191)</f>
        <v/>
      </c>
      <c r="N191" s="47" t="str">
        <f t="shared" si="4"/>
        <v/>
      </c>
      <c r="O191" s="47" t="str">
        <f>IF(A191="","",Calculator!prev_heloc_prin_balance-N191)</f>
        <v/>
      </c>
      <c r="P191" s="47" t="str">
        <f t="shared" si="16"/>
        <v/>
      </c>
      <c r="Q191" s="40"/>
      <c r="R191" s="67">
        <f t="shared" si="5"/>
        <v>153</v>
      </c>
      <c r="S191" s="68">
        <f t="shared" si="6"/>
        <v>47757</v>
      </c>
      <c r="T191" s="47">
        <f t="shared" si="7"/>
        <v>1079.190945</v>
      </c>
      <c r="U191" s="47">
        <f t="shared" si="8"/>
        <v>696.7561074</v>
      </c>
      <c r="V191" s="47">
        <f t="shared" si="9"/>
        <v>382.4348379</v>
      </c>
      <c r="W191" s="47">
        <f t="shared" si="10"/>
        <v>138968.7866</v>
      </c>
      <c r="X191" s="40"/>
      <c r="Y191" s="67">
        <f t="shared" si="11"/>
        <v>153</v>
      </c>
      <c r="Z191" s="68">
        <f t="shared" si="12"/>
        <v>47757</v>
      </c>
      <c r="AA191" s="47">
        <f>IF(Y191="","",MIN($D$9+Calculator!free_cash_flow,AD190+AB191))</f>
        <v>1579.190945</v>
      </c>
      <c r="AB191" s="47">
        <f t="shared" si="13"/>
        <v>129.6406978</v>
      </c>
      <c r="AC191" s="47">
        <f t="shared" si="14"/>
        <v>1449.550247</v>
      </c>
      <c r="AD191" s="47">
        <f t="shared" si="15"/>
        <v>24478.58932</v>
      </c>
    </row>
    <row r="192" ht="12.75" customHeight="1">
      <c r="A192" s="67" t="str">
        <f>IF(OR(Calculator!prev_total_owed&lt;=0,Calculator!prev_total_owed=""),"",Calculator!prev_pmt_num+1)</f>
        <v/>
      </c>
      <c r="B192" s="68" t="str">
        <f t="shared" si="1"/>
        <v/>
      </c>
      <c r="C192" s="47" t="str">
        <f>IF(A192="","",MIN(D192+Calculator!prev_prin_balance,Calculator!loan_payment+J192))</f>
        <v/>
      </c>
      <c r="D192" s="47" t="str">
        <f>IF(A192="","",ROUND($D$6/12*MAX(0,(Calculator!prev_prin_balance)),2))</f>
        <v/>
      </c>
      <c r="E192" s="47" t="str">
        <f t="shared" si="2"/>
        <v/>
      </c>
      <c r="F192" s="47" t="str">
        <f>IF(A192="","",ROUND(SUM(Calculator!prev_prin_balance,-E192),2))</f>
        <v/>
      </c>
      <c r="G192" s="69" t="str">
        <f t="shared" si="3"/>
        <v/>
      </c>
      <c r="H192" s="47" t="str">
        <f>IF(A192="","",IF(Calculator!prev_prin_balance=0,MIN(Calculator!prev_heloc_prin_balance+Calculator!prev_heloc_int_balance+K192,MAX(0,Calculator!free_cash_flow+Calculator!loan_payment))+IF($O$7="No",0,Calculator!loan_payment+$I$6),IF($O$7="No",Calculator!free_cash_flow,$I$5)))</f>
        <v/>
      </c>
      <c r="I192" s="47" t="str">
        <f>IF(A192="","",IF($O$7="Yes",$I$6+Calculator!loan_payment,0))</f>
        <v/>
      </c>
      <c r="J192" s="47" t="str">
        <f>IF(A192="","",IF(Calculator!prev_prin_balance&lt;=0,0,IF(Calculator!prev_heloc_prin_balance&lt;Calculator!free_cash_flow,MAX(0,MIN($O$6,D192+Calculator!prev_prin_balance+Calculator!loan_payment)),0)))</f>
        <v/>
      </c>
      <c r="K192" s="47" t="str">
        <f>IF(A192="","",ROUND((B192-Calculator!prev_date)*(Calculator!prev_heloc_rate/$O$8)*MAX(0,Calculator!prev_heloc_prin_balance),2))</f>
        <v/>
      </c>
      <c r="L192" s="47" t="str">
        <f>IF(A192="","",MAX(0,MIN(1*H192,Calculator!prev_heloc_int_balance+K192)))</f>
        <v/>
      </c>
      <c r="M192" s="47" t="str">
        <f>IF(A192="","",(Calculator!prev_heloc_int_balance+K192)-L192)</f>
        <v/>
      </c>
      <c r="N192" s="47" t="str">
        <f t="shared" si="4"/>
        <v/>
      </c>
      <c r="O192" s="47" t="str">
        <f>IF(A192="","",Calculator!prev_heloc_prin_balance-N192)</f>
        <v/>
      </c>
      <c r="P192" s="47" t="str">
        <f t="shared" si="16"/>
        <v/>
      </c>
      <c r="Q192" s="40"/>
      <c r="R192" s="67">
        <f t="shared" si="5"/>
        <v>154</v>
      </c>
      <c r="S192" s="68">
        <f t="shared" si="6"/>
        <v>47788</v>
      </c>
      <c r="T192" s="47">
        <f t="shared" si="7"/>
        <v>1079.190945</v>
      </c>
      <c r="U192" s="47">
        <f t="shared" si="8"/>
        <v>694.8439332</v>
      </c>
      <c r="V192" s="47">
        <f t="shared" si="9"/>
        <v>384.3470121</v>
      </c>
      <c r="W192" s="47">
        <f t="shared" si="10"/>
        <v>138584.4396</v>
      </c>
      <c r="X192" s="40"/>
      <c r="Y192" s="67">
        <f t="shared" si="11"/>
        <v>154</v>
      </c>
      <c r="Z192" s="68">
        <f t="shared" si="12"/>
        <v>47788</v>
      </c>
      <c r="AA192" s="47">
        <f>IF(Y192="","",MIN($D$9+Calculator!free_cash_flow,AD191+AB192))</f>
        <v>1579.190945</v>
      </c>
      <c r="AB192" s="47">
        <f t="shared" si="13"/>
        <v>122.3929466</v>
      </c>
      <c r="AC192" s="47">
        <f t="shared" si="14"/>
        <v>1456.797999</v>
      </c>
      <c r="AD192" s="47">
        <f t="shared" si="15"/>
        <v>23021.79132</v>
      </c>
    </row>
    <row r="193" ht="12.75" customHeight="1">
      <c r="A193" s="67" t="str">
        <f>IF(OR(Calculator!prev_total_owed&lt;=0,Calculator!prev_total_owed=""),"",Calculator!prev_pmt_num+1)</f>
        <v/>
      </c>
      <c r="B193" s="68" t="str">
        <f t="shared" si="1"/>
        <v/>
      </c>
      <c r="C193" s="47" t="str">
        <f>IF(A193="","",MIN(D193+Calculator!prev_prin_balance,Calculator!loan_payment+J193))</f>
        <v/>
      </c>
      <c r="D193" s="47" t="str">
        <f>IF(A193="","",ROUND($D$6/12*MAX(0,(Calculator!prev_prin_balance)),2))</f>
        <v/>
      </c>
      <c r="E193" s="47" t="str">
        <f t="shared" si="2"/>
        <v/>
      </c>
      <c r="F193" s="47" t="str">
        <f>IF(A193="","",ROUND(SUM(Calculator!prev_prin_balance,-E193),2))</f>
        <v/>
      </c>
      <c r="G193" s="69" t="str">
        <f t="shared" si="3"/>
        <v/>
      </c>
      <c r="H193" s="47" t="str">
        <f>IF(A193="","",IF(Calculator!prev_prin_balance=0,MIN(Calculator!prev_heloc_prin_balance+Calculator!prev_heloc_int_balance+K193,MAX(0,Calculator!free_cash_flow+Calculator!loan_payment))+IF($O$7="No",0,Calculator!loan_payment+$I$6),IF($O$7="No",Calculator!free_cash_flow,$I$5)))</f>
        <v/>
      </c>
      <c r="I193" s="47" t="str">
        <f>IF(A193="","",IF($O$7="Yes",$I$6+Calculator!loan_payment,0))</f>
        <v/>
      </c>
      <c r="J193" s="47" t="str">
        <f>IF(A193="","",IF(Calculator!prev_prin_balance&lt;=0,0,IF(Calculator!prev_heloc_prin_balance&lt;Calculator!free_cash_flow,MAX(0,MIN($O$6,D193+Calculator!prev_prin_balance+Calculator!loan_payment)),0)))</f>
        <v/>
      </c>
      <c r="K193" s="47" t="str">
        <f>IF(A193="","",ROUND((B193-Calculator!prev_date)*(Calculator!prev_heloc_rate/$O$8)*MAX(0,Calculator!prev_heloc_prin_balance),2))</f>
        <v/>
      </c>
      <c r="L193" s="47" t="str">
        <f>IF(A193="","",MAX(0,MIN(1*H193,Calculator!prev_heloc_int_balance+K193)))</f>
        <v/>
      </c>
      <c r="M193" s="47" t="str">
        <f>IF(A193="","",(Calculator!prev_heloc_int_balance+K193)-L193)</f>
        <v/>
      </c>
      <c r="N193" s="47" t="str">
        <f t="shared" si="4"/>
        <v/>
      </c>
      <c r="O193" s="47" t="str">
        <f>IF(A193="","",Calculator!prev_heloc_prin_balance-N193)</f>
        <v/>
      </c>
      <c r="P193" s="47" t="str">
        <f t="shared" si="16"/>
        <v/>
      </c>
      <c r="Q193" s="40"/>
      <c r="R193" s="67">
        <f t="shared" si="5"/>
        <v>155</v>
      </c>
      <c r="S193" s="68">
        <f t="shared" si="6"/>
        <v>47818</v>
      </c>
      <c r="T193" s="47">
        <f t="shared" si="7"/>
        <v>1079.190945</v>
      </c>
      <c r="U193" s="47">
        <f t="shared" si="8"/>
        <v>692.9221981</v>
      </c>
      <c r="V193" s="47">
        <f t="shared" si="9"/>
        <v>386.2687472</v>
      </c>
      <c r="W193" s="47">
        <f t="shared" si="10"/>
        <v>138198.1709</v>
      </c>
      <c r="X193" s="40"/>
      <c r="Y193" s="67">
        <f t="shared" si="11"/>
        <v>155</v>
      </c>
      <c r="Z193" s="68">
        <f t="shared" si="12"/>
        <v>47818</v>
      </c>
      <c r="AA193" s="47">
        <f>IF(Y193="","",MIN($D$9+Calculator!free_cash_flow,AD192+AB193))</f>
        <v>1579.190945</v>
      </c>
      <c r="AB193" s="47">
        <f t="shared" si="13"/>
        <v>115.1089566</v>
      </c>
      <c r="AC193" s="47">
        <f t="shared" si="14"/>
        <v>1464.081989</v>
      </c>
      <c r="AD193" s="47">
        <f t="shared" si="15"/>
        <v>21557.70933</v>
      </c>
    </row>
    <row r="194" ht="12.75" customHeight="1">
      <c r="A194" s="67" t="str">
        <f>IF(OR(Calculator!prev_total_owed&lt;=0,Calculator!prev_total_owed=""),"",Calculator!prev_pmt_num+1)</f>
        <v/>
      </c>
      <c r="B194" s="68" t="str">
        <f t="shared" si="1"/>
        <v/>
      </c>
      <c r="C194" s="47" t="str">
        <f>IF(A194="","",MIN(D194+Calculator!prev_prin_balance,Calculator!loan_payment+J194))</f>
        <v/>
      </c>
      <c r="D194" s="47" t="str">
        <f>IF(A194="","",ROUND($D$6/12*MAX(0,(Calculator!prev_prin_balance)),2))</f>
        <v/>
      </c>
      <c r="E194" s="47" t="str">
        <f t="shared" si="2"/>
        <v/>
      </c>
      <c r="F194" s="47" t="str">
        <f>IF(A194="","",ROUND(SUM(Calculator!prev_prin_balance,-E194),2))</f>
        <v/>
      </c>
      <c r="G194" s="69" t="str">
        <f t="shared" si="3"/>
        <v/>
      </c>
      <c r="H194" s="47" t="str">
        <f>IF(A194="","",IF(Calculator!prev_prin_balance=0,MIN(Calculator!prev_heloc_prin_balance+Calculator!prev_heloc_int_balance+K194,MAX(0,Calculator!free_cash_flow+Calculator!loan_payment))+IF($O$7="No",0,Calculator!loan_payment+$I$6),IF($O$7="No",Calculator!free_cash_flow,$I$5)))</f>
        <v/>
      </c>
      <c r="I194" s="47" t="str">
        <f>IF(A194="","",IF($O$7="Yes",$I$6+Calculator!loan_payment,0))</f>
        <v/>
      </c>
      <c r="J194" s="47" t="str">
        <f>IF(A194="","",IF(Calculator!prev_prin_balance&lt;=0,0,IF(Calculator!prev_heloc_prin_balance&lt;Calculator!free_cash_flow,MAX(0,MIN($O$6,D194+Calculator!prev_prin_balance+Calculator!loan_payment)),0)))</f>
        <v/>
      </c>
      <c r="K194" s="47" t="str">
        <f>IF(A194="","",ROUND((B194-Calculator!prev_date)*(Calculator!prev_heloc_rate/$O$8)*MAX(0,Calculator!prev_heloc_prin_balance),2))</f>
        <v/>
      </c>
      <c r="L194" s="47" t="str">
        <f>IF(A194="","",MAX(0,MIN(1*H194,Calculator!prev_heloc_int_balance+K194)))</f>
        <v/>
      </c>
      <c r="M194" s="47" t="str">
        <f>IF(A194="","",(Calculator!prev_heloc_int_balance+K194)-L194)</f>
        <v/>
      </c>
      <c r="N194" s="47" t="str">
        <f t="shared" si="4"/>
        <v/>
      </c>
      <c r="O194" s="47" t="str">
        <f>IF(A194="","",Calculator!prev_heloc_prin_balance-N194)</f>
        <v/>
      </c>
      <c r="P194" s="47" t="str">
        <f t="shared" si="16"/>
        <v/>
      </c>
      <c r="Q194" s="40"/>
      <c r="R194" s="67">
        <f t="shared" si="5"/>
        <v>156</v>
      </c>
      <c r="S194" s="68">
        <f t="shared" si="6"/>
        <v>47849</v>
      </c>
      <c r="T194" s="47">
        <f t="shared" si="7"/>
        <v>1079.190945</v>
      </c>
      <c r="U194" s="47">
        <f t="shared" si="8"/>
        <v>690.9908544</v>
      </c>
      <c r="V194" s="47">
        <f t="shared" si="9"/>
        <v>388.2000909</v>
      </c>
      <c r="W194" s="47">
        <f t="shared" si="10"/>
        <v>137809.9708</v>
      </c>
      <c r="X194" s="40"/>
      <c r="Y194" s="67">
        <f t="shared" si="11"/>
        <v>156</v>
      </c>
      <c r="Z194" s="68">
        <f t="shared" si="12"/>
        <v>47849</v>
      </c>
      <c r="AA194" s="47">
        <f>IF(Y194="","",MIN($D$9+Calculator!free_cash_flow,AD193+AB194))</f>
        <v>1579.190945</v>
      </c>
      <c r="AB194" s="47">
        <f t="shared" si="13"/>
        <v>107.7885466</v>
      </c>
      <c r="AC194" s="47">
        <f t="shared" si="14"/>
        <v>1471.402399</v>
      </c>
      <c r="AD194" s="47">
        <f t="shared" si="15"/>
        <v>20086.30693</v>
      </c>
    </row>
    <row r="195" ht="12.75" customHeight="1">
      <c r="A195" s="67" t="str">
        <f>IF(OR(Calculator!prev_total_owed&lt;=0,Calculator!prev_total_owed=""),"",Calculator!prev_pmt_num+1)</f>
        <v/>
      </c>
      <c r="B195" s="68" t="str">
        <f t="shared" si="1"/>
        <v/>
      </c>
      <c r="C195" s="47" t="str">
        <f>IF(A195="","",MIN(D195+Calculator!prev_prin_balance,Calculator!loan_payment+J195))</f>
        <v/>
      </c>
      <c r="D195" s="47" t="str">
        <f>IF(A195="","",ROUND($D$6/12*MAX(0,(Calculator!prev_prin_balance)),2))</f>
        <v/>
      </c>
      <c r="E195" s="47" t="str">
        <f t="shared" si="2"/>
        <v/>
      </c>
      <c r="F195" s="47" t="str">
        <f>IF(A195="","",ROUND(SUM(Calculator!prev_prin_balance,-E195),2))</f>
        <v/>
      </c>
      <c r="G195" s="69" t="str">
        <f t="shared" si="3"/>
        <v/>
      </c>
      <c r="H195" s="47" t="str">
        <f>IF(A195="","",IF(Calculator!prev_prin_balance=0,MIN(Calculator!prev_heloc_prin_balance+Calculator!prev_heloc_int_balance+K195,MAX(0,Calculator!free_cash_flow+Calculator!loan_payment))+IF($O$7="No",0,Calculator!loan_payment+$I$6),IF($O$7="No",Calculator!free_cash_flow,$I$5)))</f>
        <v/>
      </c>
      <c r="I195" s="47" t="str">
        <f>IF(A195="","",IF($O$7="Yes",$I$6+Calculator!loan_payment,0))</f>
        <v/>
      </c>
      <c r="J195" s="47" t="str">
        <f>IF(A195="","",IF(Calculator!prev_prin_balance&lt;=0,0,IF(Calculator!prev_heloc_prin_balance&lt;Calculator!free_cash_flow,MAX(0,MIN($O$6,D195+Calculator!prev_prin_balance+Calculator!loan_payment)),0)))</f>
        <v/>
      </c>
      <c r="K195" s="47" t="str">
        <f>IF(A195="","",ROUND((B195-Calculator!prev_date)*(Calculator!prev_heloc_rate/$O$8)*MAX(0,Calculator!prev_heloc_prin_balance),2))</f>
        <v/>
      </c>
      <c r="L195" s="47" t="str">
        <f>IF(A195="","",MAX(0,MIN(1*H195,Calculator!prev_heloc_int_balance+K195)))</f>
        <v/>
      </c>
      <c r="M195" s="47" t="str">
        <f>IF(A195="","",(Calculator!prev_heloc_int_balance+K195)-L195)</f>
        <v/>
      </c>
      <c r="N195" s="47" t="str">
        <f t="shared" si="4"/>
        <v/>
      </c>
      <c r="O195" s="47" t="str">
        <f>IF(A195="","",Calculator!prev_heloc_prin_balance-N195)</f>
        <v/>
      </c>
      <c r="P195" s="47" t="str">
        <f t="shared" si="16"/>
        <v/>
      </c>
      <c r="Q195" s="40"/>
      <c r="R195" s="67">
        <f t="shared" si="5"/>
        <v>157</v>
      </c>
      <c r="S195" s="68">
        <f t="shared" si="6"/>
        <v>47880</v>
      </c>
      <c r="T195" s="47">
        <f t="shared" si="7"/>
        <v>1079.190945</v>
      </c>
      <c r="U195" s="47">
        <f t="shared" si="8"/>
        <v>689.0498539</v>
      </c>
      <c r="V195" s="47">
        <f t="shared" si="9"/>
        <v>390.1410913</v>
      </c>
      <c r="W195" s="47">
        <f t="shared" si="10"/>
        <v>137419.8297</v>
      </c>
      <c r="X195" s="40"/>
      <c r="Y195" s="67">
        <f t="shared" si="11"/>
        <v>157</v>
      </c>
      <c r="Z195" s="68">
        <f t="shared" si="12"/>
        <v>47880</v>
      </c>
      <c r="AA195" s="47">
        <f>IF(Y195="","",MIN($D$9+Calculator!free_cash_flow,AD194+AB195))</f>
        <v>1579.190945</v>
      </c>
      <c r="AB195" s="47">
        <f t="shared" si="13"/>
        <v>100.4315347</v>
      </c>
      <c r="AC195" s="47">
        <f t="shared" si="14"/>
        <v>1478.759411</v>
      </c>
      <c r="AD195" s="47">
        <f t="shared" si="15"/>
        <v>18607.54752</v>
      </c>
    </row>
    <row r="196" ht="12.75" customHeight="1">
      <c r="A196" s="67" t="str">
        <f>IF(OR(Calculator!prev_total_owed&lt;=0,Calculator!prev_total_owed=""),"",Calculator!prev_pmt_num+1)</f>
        <v/>
      </c>
      <c r="B196" s="68" t="str">
        <f t="shared" si="1"/>
        <v/>
      </c>
      <c r="C196" s="47" t="str">
        <f>IF(A196="","",MIN(D196+Calculator!prev_prin_balance,Calculator!loan_payment+J196))</f>
        <v/>
      </c>
      <c r="D196" s="47" t="str">
        <f>IF(A196="","",ROUND($D$6/12*MAX(0,(Calculator!prev_prin_balance)),2))</f>
        <v/>
      </c>
      <c r="E196" s="47" t="str">
        <f t="shared" si="2"/>
        <v/>
      </c>
      <c r="F196" s="47" t="str">
        <f>IF(A196="","",ROUND(SUM(Calculator!prev_prin_balance,-E196),2))</f>
        <v/>
      </c>
      <c r="G196" s="69" t="str">
        <f t="shared" si="3"/>
        <v/>
      </c>
      <c r="H196" s="47" t="str">
        <f>IF(A196="","",IF(Calculator!prev_prin_balance=0,MIN(Calculator!prev_heloc_prin_balance+Calculator!prev_heloc_int_balance+K196,MAX(0,Calculator!free_cash_flow+Calculator!loan_payment))+IF($O$7="No",0,Calculator!loan_payment+$I$6),IF($O$7="No",Calculator!free_cash_flow,$I$5)))</f>
        <v/>
      </c>
      <c r="I196" s="47" t="str">
        <f>IF(A196="","",IF($O$7="Yes",$I$6+Calculator!loan_payment,0))</f>
        <v/>
      </c>
      <c r="J196" s="47" t="str">
        <f>IF(A196="","",IF(Calculator!prev_prin_balance&lt;=0,0,IF(Calculator!prev_heloc_prin_balance&lt;Calculator!free_cash_flow,MAX(0,MIN($O$6,D196+Calculator!prev_prin_balance+Calculator!loan_payment)),0)))</f>
        <v/>
      </c>
      <c r="K196" s="47" t="str">
        <f>IF(A196="","",ROUND((B196-Calculator!prev_date)*(Calculator!prev_heloc_rate/$O$8)*MAX(0,Calculator!prev_heloc_prin_balance),2))</f>
        <v/>
      </c>
      <c r="L196" s="47" t="str">
        <f>IF(A196="","",MAX(0,MIN(1*H196,Calculator!prev_heloc_int_balance+K196)))</f>
        <v/>
      </c>
      <c r="M196" s="47" t="str">
        <f>IF(A196="","",(Calculator!prev_heloc_int_balance+K196)-L196)</f>
        <v/>
      </c>
      <c r="N196" s="47" t="str">
        <f t="shared" si="4"/>
        <v/>
      </c>
      <c r="O196" s="47" t="str">
        <f>IF(A196="","",Calculator!prev_heloc_prin_balance-N196)</f>
        <v/>
      </c>
      <c r="P196" s="47" t="str">
        <f t="shared" si="16"/>
        <v/>
      </c>
      <c r="Q196" s="40"/>
      <c r="R196" s="67">
        <f t="shared" si="5"/>
        <v>158</v>
      </c>
      <c r="S196" s="68">
        <f t="shared" si="6"/>
        <v>47908</v>
      </c>
      <c r="T196" s="47">
        <f t="shared" si="7"/>
        <v>1079.190945</v>
      </c>
      <c r="U196" s="47">
        <f t="shared" si="8"/>
        <v>687.0991485</v>
      </c>
      <c r="V196" s="47">
        <f t="shared" si="9"/>
        <v>392.0917968</v>
      </c>
      <c r="W196" s="47">
        <f t="shared" si="10"/>
        <v>137027.7379</v>
      </c>
      <c r="X196" s="40"/>
      <c r="Y196" s="67">
        <f t="shared" si="11"/>
        <v>158</v>
      </c>
      <c r="Z196" s="68">
        <f t="shared" si="12"/>
        <v>47908</v>
      </c>
      <c r="AA196" s="47">
        <f>IF(Y196="","",MIN($D$9+Calculator!free_cash_flow,AD195+AB196))</f>
        <v>1579.190945</v>
      </c>
      <c r="AB196" s="47">
        <f t="shared" si="13"/>
        <v>93.0377376</v>
      </c>
      <c r="AC196" s="47">
        <f t="shared" si="14"/>
        <v>1486.153208</v>
      </c>
      <c r="AD196" s="47">
        <f t="shared" si="15"/>
        <v>17121.39431</v>
      </c>
    </row>
    <row r="197" ht="12.75" customHeight="1">
      <c r="A197" s="67" t="str">
        <f>IF(OR(Calculator!prev_total_owed&lt;=0,Calculator!prev_total_owed=""),"",Calculator!prev_pmt_num+1)</f>
        <v/>
      </c>
      <c r="B197" s="68" t="str">
        <f t="shared" si="1"/>
        <v/>
      </c>
      <c r="C197" s="47" t="str">
        <f>IF(A197="","",MIN(D197+Calculator!prev_prin_balance,Calculator!loan_payment+J197))</f>
        <v/>
      </c>
      <c r="D197" s="47" t="str">
        <f>IF(A197="","",ROUND($D$6/12*MAX(0,(Calculator!prev_prin_balance)),2))</f>
        <v/>
      </c>
      <c r="E197" s="47" t="str">
        <f t="shared" si="2"/>
        <v/>
      </c>
      <c r="F197" s="47" t="str">
        <f>IF(A197="","",ROUND(SUM(Calculator!prev_prin_balance,-E197),2))</f>
        <v/>
      </c>
      <c r="G197" s="69" t="str">
        <f t="shared" si="3"/>
        <v/>
      </c>
      <c r="H197" s="47" t="str">
        <f>IF(A197="","",IF(Calculator!prev_prin_balance=0,MIN(Calculator!prev_heloc_prin_balance+Calculator!prev_heloc_int_balance+K197,MAX(0,Calculator!free_cash_flow+Calculator!loan_payment))+IF($O$7="No",0,Calculator!loan_payment+$I$6),IF($O$7="No",Calculator!free_cash_flow,$I$5)))</f>
        <v/>
      </c>
      <c r="I197" s="47" t="str">
        <f>IF(A197="","",IF($O$7="Yes",$I$6+Calculator!loan_payment,0))</f>
        <v/>
      </c>
      <c r="J197" s="47" t="str">
        <f>IF(A197="","",IF(Calculator!prev_prin_balance&lt;=0,0,IF(Calculator!prev_heloc_prin_balance&lt;Calculator!free_cash_flow,MAX(0,MIN($O$6,D197+Calculator!prev_prin_balance+Calculator!loan_payment)),0)))</f>
        <v/>
      </c>
      <c r="K197" s="47" t="str">
        <f>IF(A197="","",ROUND((B197-Calculator!prev_date)*(Calculator!prev_heloc_rate/$O$8)*MAX(0,Calculator!prev_heloc_prin_balance),2))</f>
        <v/>
      </c>
      <c r="L197" s="47" t="str">
        <f>IF(A197="","",MAX(0,MIN(1*H197,Calculator!prev_heloc_int_balance+K197)))</f>
        <v/>
      </c>
      <c r="M197" s="47" t="str">
        <f>IF(A197="","",(Calculator!prev_heloc_int_balance+K197)-L197)</f>
        <v/>
      </c>
      <c r="N197" s="47" t="str">
        <f t="shared" si="4"/>
        <v/>
      </c>
      <c r="O197" s="47" t="str">
        <f>IF(A197="","",Calculator!prev_heloc_prin_balance-N197)</f>
        <v/>
      </c>
      <c r="P197" s="47" t="str">
        <f t="shared" si="16"/>
        <v/>
      </c>
      <c r="Q197" s="40"/>
      <c r="R197" s="67">
        <f t="shared" si="5"/>
        <v>159</v>
      </c>
      <c r="S197" s="68">
        <f t="shared" si="6"/>
        <v>47939</v>
      </c>
      <c r="T197" s="47">
        <f t="shared" si="7"/>
        <v>1079.190945</v>
      </c>
      <c r="U197" s="47">
        <f t="shared" si="8"/>
        <v>685.1386895</v>
      </c>
      <c r="V197" s="47">
        <f t="shared" si="9"/>
        <v>394.0522558</v>
      </c>
      <c r="W197" s="47">
        <f t="shared" si="10"/>
        <v>136633.6856</v>
      </c>
      <c r="X197" s="40"/>
      <c r="Y197" s="67">
        <f t="shared" si="11"/>
        <v>159</v>
      </c>
      <c r="Z197" s="68">
        <f t="shared" si="12"/>
        <v>47939</v>
      </c>
      <c r="AA197" s="47">
        <f>IF(Y197="","",MIN($D$9+Calculator!free_cash_flow,AD196+AB197))</f>
        <v>1579.190945</v>
      </c>
      <c r="AB197" s="47">
        <f t="shared" si="13"/>
        <v>85.60697156</v>
      </c>
      <c r="AC197" s="47">
        <f t="shared" si="14"/>
        <v>1493.583974</v>
      </c>
      <c r="AD197" s="47">
        <f t="shared" si="15"/>
        <v>15627.81034</v>
      </c>
    </row>
    <row r="198" ht="12.75" customHeight="1">
      <c r="A198" s="67" t="str">
        <f>IF(OR(Calculator!prev_total_owed&lt;=0,Calculator!prev_total_owed=""),"",Calculator!prev_pmt_num+1)</f>
        <v/>
      </c>
      <c r="B198" s="68" t="str">
        <f t="shared" si="1"/>
        <v/>
      </c>
      <c r="C198" s="47" t="str">
        <f>IF(A198="","",MIN(D198+Calculator!prev_prin_balance,Calculator!loan_payment+J198))</f>
        <v/>
      </c>
      <c r="D198" s="47" t="str">
        <f>IF(A198="","",ROUND($D$6/12*MAX(0,(Calculator!prev_prin_balance)),2))</f>
        <v/>
      </c>
      <c r="E198" s="47" t="str">
        <f t="shared" si="2"/>
        <v/>
      </c>
      <c r="F198" s="47" t="str">
        <f>IF(A198="","",ROUND(SUM(Calculator!prev_prin_balance,-E198),2))</f>
        <v/>
      </c>
      <c r="G198" s="69" t="str">
        <f t="shared" si="3"/>
        <v/>
      </c>
      <c r="H198" s="47" t="str">
        <f>IF(A198="","",IF(Calculator!prev_prin_balance=0,MIN(Calculator!prev_heloc_prin_balance+Calculator!prev_heloc_int_balance+K198,MAX(0,Calculator!free_cash_flow+Calculator!loan_payment))+IF($O$7="No",0,Calculator!loan_payment+$I$6),IF($O$7="No",Calculator!free_cash_flow,$I$5)))</f>
        <v/>
      </c>
      <c r="I198" s="47" t="str">
        <f>IF(A198="","",IF($O$7="Yes",$I$6+Calculator!loan_payment,0))</f>
        <v/>
      </c>
      <c r="J198" s="47" t="str">
        <f>IF(A198="","",IF(Calculator!prev_prin_balance&lt;=0,0,IF(Calculator!prev_heloc_prin_balance&lt;Calculator!free_cash_flow,MAX(0,MIN($O$6,D198+Calculator!prev_prin_balance+Calculator!loan_payment)),0)))</f>
        <v/>
      </c>
      <c r="K198" s="47" t="str">
        <f>IF(A198="","",ROUND((B198-Calculator!prev_date)*(Calculator!prev_heloc_rate/$O$8)*MAX(0,Calculator!prev_heloc_prin_balance),2))</f>
        <v/>
      </c>
      <c r="L198" s="47" t="str">
        <f>IF(A198="","",MAX(0,MIN(1*H198,Calculator!prev_heloc_int_balance+K198)))</f>
        <v/>
      </c>
      <c r="M198" s="47" t="str">
        <f>IF(A198="","",(Calculator!prev_heloc_int_balance+K198)-L198)</f>
        <v/>
      </c>
      <c r="N198" s="47" t="str">
        <f t="shared" si="4"/>
        <v/>
      </c>
      <c r="O198" s="47" t="str">
        <f>IF(A198="","",Calculator!prev_heloc_prin_balance-N198)</f>
        <v/>
      </c>
      <c r="P198" s="47" t="str">
        <f t="shared" si="16"/>
        <v/>
      </c>
      <c r="Q198" s="40"/>
      <c r="R198" s="67">
        <f t="shared" si="5"/>
        <v>160</v>
      </c>
      <c r="S198" s="68">
        <f t="shared" si="6"/>
        <v>47969</v>
      </c>
      <c r="T198" s="47">
        <f t="shared" si="7"/>
        <v>1079.190945</v>
      </c>
      <c r="U198" s="47">
        <f t="shared" si="8"/>
        <v>683.1684282</v>
      </c>
      <c r="V198" s="47">
        <f t="shared" si="9"/>
        <v>396.0225171</v>
      </c>
      <c r="W198" s="47">
        <f t="shared" si="10"/>
        <v>136237.6631</v>
      </c>
      <c r="X198" s="40"/>
      <c r="Y198" s="67">
        <f t="shared" si="11"/>
        <v>160</v>
      </c>
      <c r="Z198" s="68">
        <f t="shared" si="12"/>
        <v>47969</v>
      </c>
      <c r="AA198" s="47">
        <f>IF(Y198="","",MIN($D$9+Calculator!free_cash_flow,AD197+AB198))</f>
        <v>1579.190945</v>
      </c>
      <c r="AB198" s="47">
        <f t="shared" si="13"/>
        <v>78.1390517</v>
      </c>
      <c r="AC198" s="47">
        <f t="shared" si="14"/>
        <v>1501.051894</v>
      </c>
      <c r="AD198" s="47">
        <f t="shared" si="15"/>
        <v>14126.75845</v>
      </c>
    </row>
    <row r="199" ht="12.75" customHeight="1">
      <c r="A199" s="67" t="str">
        <f>IF(OR(Calculator!prev_total_owed&lt;=0,Calculator!prev_total_owed=""),"",Calculator!prev_pmt_num+1)</f>
        <v/>
      </c>
      <c r="B199" s="68" t="str">
        <f t="shared" si="1"/>
        <v/>
      </c>
      <c r="C199" s="47" t="str">
        <f>IF(A199="","",MIN(D199+Calculator!prev_prin_balance,Calculator!loan_payment+J199))</f>
        <v/>
      </c>
      <c r="D199" s="47" t="str">
        <f>IF(A199="","",ROUND($D$6/12*MAX(0,(Calculator!prev_prin_balance)),2))</f>
        <v/>
      </c>
      <c r="E199" s="47" t="str">
        <f t="shared" si="2"/>
        <v/>
      </c>
      <c r="F199" s="47" t="str">
        <f>IF(A199="","",ROUND(SUM(Calculator!prev_prin_balance,-E199),2))</f>
        <v/>
      </c>
      <c r="G199" s="69" t="str">
        <f t="shared" si="3"/>
        <v/>
      </c>
      <c r="H199" s="47" t="str">
        <f>IF(A199="","",IF(Calculator!prev_prin_balance=0,MIN(Calculator!prev_heloc_prin_balance+Calculator!prev_heloc_int_balance+K199,MAX(0,Calculator!free_cash_flow+Calculator!loan_payment))+IF($O$7="No",0,Calculator!loan_payment+$I$6),IF($O$7="No",Calculator!free_cash_flow,$I$5)))</f>
        <v/>
      </c>
      <c r="I199" s="47" t="str">
        <f>IF(A199="","",IF($O$7="Yes",$I$6+Calculator!loan_payment,0))</f>
        <v/>
      </c>
      <c r="J199" s="47" t="str">
        <f>IF(A199="","",IF(Calculator!prev_prin_balance&lt;=0,0,IF(Calculator!prev_heloc_prin_balance&lt;Calculator!free_cash_flow,MAX(0,MIN($O$6,D199+Calculator!prev_prin_balance+Calculator!loan_payment)),0)))</f>
        <v/>
      </c>
      <c r="K199" s="47" t="str">
        <f>IF(A199="","",ROUND((B199-Calculator!prev_date)*(Calculator!prev_heloc_rate/$O$8)*MAX(0,Calculator!prev_heloc_prin_balance),2))</f>
        <v/>
      </c>
      <c r="L199" s="47" t="str">
        <f>IF(A199="","",MAX(0,MIN(1*H199,Calculator!prev_heloc_int_balance+K199)))</f>
        <v/>
      </c>
      <c r="M199" s="47" t="str">
        <f>IF(A199="","",(Calculator!prev_heloc_int_balance+K199)-L199)</f>
        <v/>
      </c>
      <c r="N199" s="47" t="str">
        <f t="shared" si="4"/>
        <v/>
      </c>
      <c r="O199" s="47" t="str">
        <f>IF(A199="","",Calculator!prev_heloc_prin_balance-N199)</f>
        <v/>
      </c>
      <c r="P199" s="47" t="str">
        <f t="shared" si="16"/>
        <v/>
      </c>
      <c r="Q199" s="40"/>
      <c r="R199" s="67">
        <f t="shared" si="5"/>
        <v>161</v>
      </c>
      <c r="S199" s="68">
        <f t="shared" si="6"/>
        <v>48000</v>
      </c>
      <c r="T199" s="47">
        <f t="shared" si="7"/>
        <v>1079.190945</v>
      </c>
      <c r="U199" s="47">
        <f t="shared" si="8"/>
        <v>681.1883156</v>
      </c>
      <c r="V199" s="47">
        <f t="shared" si="9"/>
        <v>398.0026297</v>
      </c>
      <c r="W199" s="47">
        <f t="shared" si="10"/>
        <v>135839.6605</v>
      </c>
      <c r="X199" s="40"/>
      <c r="Y199" s="67">
        <f t="shared" si="11"/>
        <v>161</v>
      </c>
      <c r="Z199" s="68">
        <f t="shared" si="12"/>
        <v>48000</v>
      </c>
      <c r="AA199" s="47">
        <f>IF(Y199="","",MIN($D$9+Calculator!free_cash_flow,AD198+AB199))</f>
        <v>1579.190945</v>
      </c>
      <c r="AB199" s="47">
        <f t="shared" si="13"/>
        <v>70.63379223</v>
      </c>
      <c r="AC199" s="47">
        <f t="shared" si="14"/>
        <v>1508.557153</v>
      </c>
      <c r="AD199" s="47">
        <f t="shared" si="15"/>
        <v>12618.20129</v>
      </c>
    </row>
    <row r="200" ht="12.75" customHeight="1">
      <c r="A200" s="67" t="str">
        <f>IF(OR(Calculator!prev_total_owed&lt;=0,Calculator!prev_total_owed=""),"",Calculator!prev_pmt_num+1)</f>
        <v/>
      </c>
      <c r="B200" s="68" t="str">
        <f t="shared" si="1"/>
        <v/>
      </c>
      <c r="C200" s="47" t="str">
        <f>IF(A200="","",MIN(D200+Calculator!prev_prin_balance,Calculator!loan_payment+J200))</f>
        <v/>
      </c>
      <c r="D200" s="47" t="str">
        <f>IF(A200="","",ROUND($D$6/12*MAX(0,(Calculator!prev_prin_balance)),2))</f>
        <v/>
      </c>
      <c r="E200" s="47" t="str">
        <f t="shared" si="2"/>
        <v/>
      </c>
      <c r="F200" s="47" t="str">
        <f>IF(A200="","",ROUND(SUM(Calculator!prev_prin_balance,-E200),2))</f>
        <v/>
      </c>
      <c r="G200" s="69" t="str">
        <f t="shared" si="3"/>
        <v/>
      </c>
      <c r="H200" s="47" t="str">
        <f>IF(A200="","",IF(Calculator!prev_prin_balance=0,MIN(Calculator!prev_heloc_prin_balance+Calculator!prev_heloc_int_balance+K200,MAX(0,Calculator!free_cash_flow+Calculator!loan_payment))+IF($O$7="No",0,Calculator!loan_payment+$I$6),IF($O$7="No",Calculator!free_cash_flow,$I$5)))</f>
        <v/>
      </c>
      <c r="I200" s="47" t="str">
        <f>IF(A200="","",IF($O$7="Yes",$I$6+Calculator!loan_payment,0))</f>
        <v/>
      </c>
      <c r="J200" s="47" t="str">
        <f>IF(A200="","",IF(Calculator!prev_prin_balance&lt;=0,0,IF(Calculator!prev_heloc_prin_balance&lt;Calculator!free_cash_flow,MAX(0,MIN($O$6,D200+Calculator!prev_prin_balance+Calculator!loan_payment)),0)))</f>
        <v/>
      </c>
      <c r="K200" s="47" t="str">
        <f>IF(A200="","",ROUND((B200-Calculator!prev_date)*(Calculator!prev_heloc_rate/$O$8)*MAX(0,Calculator!prev_heloc_prin_balance),2))</f>
        <v/>
      </c>
      <c r="L200" s="47" t="str">
        <f>IF(A200="","",MAX(0,MIN(1*H200,Calculator!prev_heloc_int_balance+K200)))</f>
        <v/>
      </c>
      <c r="M200" s="47" t="str">
        <f>IF(A200="","",(Calculator!prev_heloc_int_balance+K200)-L200)</f>
        <v/>
      </c>
      <c r="N200" s="47" t="str">
        <f t="shared" si="4"/>
        <v/>
      </c>
      <c r="O200" s="47" t="str">
        <f>IF(A200="","",Calculator!prev_heloc_prin_balance-N200)</f>
        <v/>
      </c>
      <c r="P200" s="47" t="str">
        <f t="shared" si="16"/>
        <v/>
      </c>
      <c r="Q200" s="40"/>
      <c r="R200" s="67">
        <f t="shared" si="5"/>
        <v>162</v>
      </c>
      <c r="S200" s="68">
        <f t="shared" si="6"/>
        <v>48030</v>
      </c>
      <c r="T200" s="47">
        <f t="shared" si="7"/>
        <v>1079.190945</v>
      </c>
      <c r="U200" s="47">
        <f t="shared" si="8"/>
        <v>679.1983025</v>
      </c>
      <c r="V200" s="47">
        <f t="shared" si="9"/>
        <v>399.9926428</v>
      </c>
      <c r="W200" s="47">
        <f t="shared" si="10"/>
        <v>135439.6679</v>
      </c>
      <c r="X200" s="40"/>
      <c r="Y200" s="67">
        <f t="shared" si="11"/>
        <v>162</v>
      </c>
      <c r="Z200" s="68">
        <f t="shared" si="12"/>
        <v>48030</v>
      </c>
      <c r="AA200" s="47">
        <f>IF(Y200="","",MIN($D$9+Calculator!free_cash_flow,AD199+AB200))</f>
        <v>1579.190945</v>
      </c>
      <c r="AB200" s="47">
        <f t="shared" si="13"/>
        <v>63.09100646</v>
      </c>
      <c r="AC200" s="47">
        <f t="shared" si="14"/>
        <v>1516.099939</v>
      </c>
      <c r="AD200" s="47">
        <f t="shared" si="15"/>
        <v>11102.10135</v>
      </c>
    </row>
    <row r="201" ht="12.75" customHeight="1">
      <c r="A201" s="67" t="str">
        <f>IF(OR(Calculator!prev_total_owed&lt;=0,Calculator!prev_total_owed=""),"",Calculator!prev_pmt_num+1)</f>
        <v/>
      </c>
      <c r="B201" s="68" t="str">
        <f t="shared" si="1"/>
        <v/>
      </c>
      <c r="C201" s="47" t="str">
        <f>IF(A201="","",MIN(D201+Calculator!prev_prin_balance,Calculator!loan_payment+J201))</f>
        <v/>
      </c>
      <c r="D201" s="47" t="str">
        <f>IF(A201="","",ROUND($D$6/12*MAX(0,(Calculator!prev_prin_balance)),2))</f>
        <v/>
      </c>
      <c r="E201" s="47" t="str">
        <f t="shared" si="2"/>
        <v/>
      </c>
      <c r="F201" s="47" t="str">
        <f>IF(A201="","",ROUND(SUM(Calculator!prev_prin_balance,-E201),2))</f>
        <v/>
      </c>
      <c r="G201" s="69" t="str">
        <f t="shared" si="3"/>
        <v/>
      </c>
      <c r="H201" s="47" t="str">
        <f>IF(A201="","",IF(Calculator!prev_prin_balance=0,MIN(Calculator!prev_heloc_prin_balance+Calculator!prev_heloc_int_balance+K201,MAX(0,Calculator!free_cash_flow+Calculator!loan_payment))+IF($O$7="No",0,Calculator!loan_payment+$I$6),IF($O$7="No",Calculator!free_cash_flow,$I$5)))</f>
        <v/>
      </c>
      <c r="I201" s="47" t="str">
        <f>IF(A201="","",IF($O$7="Yes",$I$6+Calculator!loan_payment,0))</f>
        <v/>
      </c>
      <c r="J201" s="47" t="str">
        <f>IF(A201="","",IF(Calculator!prev_prin_balance&lt;=0,0,IF(Calculator!prev_heloc_prin_balance&lt;Calculator!free_cash_flow,MAX(0,MIN($O$6,D201+Calculator!prev_prin_balance+Calculator!loan_payment)),0)))</f>
        <v/>
      </c>
      <c r="K201" s="47" t="str">
        <f>IF(A201="","",ROUND((B201-Calculator!prev_date)*(Calculator!prev_heloc_rate/$O$8)*MAX(0,Calculator!prev_heloc_prin_balance),2))</f>
        <v/>
      </c>
      <c r="L201" s="47" t="str">
        <f>IF(A201="","",MAX(0,MIN(1*H201,Calculator!prev_heloc_int_balance+K201)))</f>
        <v/>
      </c>
      <c r="M201" s="47" t="str">
        <f>IF(A201="","",(Calculator!prev_heloc_int_balance+K201)-L201)</f>
        <v/>
      </c>
      <c r="N201" s="47" t="str">
        <f t="shared" si="4"/>
        <v/>
      </c>
      <c r="O201" s="47" t="str">
        <f>IF(A201="","",Calculator!prev_heloc_prin_balance-N201)</f>
        <v/>
      </c>
      <c r="P201" s="47" t="str">
        <f t="shared" si="16"/>
        <v/>
      </c>
      <c r="Q201" s="40"/>
      <c r="R201" s="67">
        <f t="shared" si="5"/>
        <v>163</v>
      </c>
      <c r="S201" s="68">
        <f t="shared" si="6"/>
        <v>48061</v>
      </c>
      <c r="T201" s="47">
        <f t="shared" si="7"/>
        <v>1079.190945</v>
      </c>
      <c r="U201" s="47">
        <f t="shared" si="8"/>
        <v>677.1983393</v>
      </c>
      <c r="V201" s="47">
        <f t="shared" si="9"/>
        <v>401.992606</v>
      </c>
      <c r="W201" s="47">
        <f t="shared" si="10"/>
        <v>135037.6752</v>
      </c>
      <c r="X201" s="40"/>
      <c r="Y201" s="67">
        <f t="shared" si="11"/>
        <v>163</v>
      </c>
      <c r="Z201" s="68">
        <f t="shared" si="12"/>
        <v>48061</v>
      </c>
      <c r="AA201" s="47">
        <f>IF(Y201="","",MIN($D$9+Calculator!free_cash_flow,AD200+AB201))</f>
        <v>1579.190945</v>
      </c>
      <c r="AB201" s="47">
        <f t="shared" si="13"/>
        <v>55.51050677</v>
      </c>
      <c r="AC201" s="47">
        <f t="shared" si="14"/>
        <v>1523.680439</v>
      </c>
      <c r="AD201" s="47">
        <f t="shared" si="15"/>
        <v>9578.420915</v>
      </c>
    </row>
    <row r="202" ht="12.75" customHeight="1">
      <c r="A202" s="67" t="str">
        <f>IF(OR(Calculator!prev_total_owed&lt;=0,Calculator!prev_total_owed=""),"",Calculator!prev_pmt_num+1)</f>
        <v/>
      </c>
      <c r="B202" s="68" t="str">
        <f t="shared" si="1"/>
        <v/>
      </c>
      <c r="C202" s="47" t="str">
        <f>IF(A202="","",MIN(D202+Calculator!prev_prin_balance,Calculator!loan_payment+J202))</f>
        <v/>
      </c>
      <c r="D202" s="47" t="str">
        <f>IF(A202="","",ROUND($D$6/12*MAX(0,(Calculator!prev_prin_balance)),2))</f>
        <v/>
      </c>
      <c r="E202" s="47" t="str">
        <f t="shared" si="2"/>
        <v/>
      </c>
      <c r="F202" s="47" t="str">
        <f>IF(A202="","",ROUND(SUM(Calculator!prev_prin_balance,-E202),2))</f>
        <v/>
      </c>
      <c r="G202" s="69" t="str">
        <f t="shared" si="3"/>
        <v/>
      </c>
      <c r="H202" s="47" t="str">
        <f>IF(A202="","",IF(Calculator!prev_prin_balance=0,MIN(Calculator!prev_heloc_prin_balance+Calculator!prev_heloc_int_balance+K202,MAX(0,Calculator!free_cash_flow+Calculator!loan_payment))+IF($O$7="No",0,Calculator!loan_payment+$I$6),IF($O$7="No",Calculator!free_cash_flow,$I$5)))</f>
        <v/>
      </c>
      <c r="I202" s="47" t="str">
        <f>IF(A202="","",IF($O$7="Yes",$I$6+Calculator!loan_payment,0))</f>
        <v/>
      </c>
      <c r="J202" s="47" t="str">
        <f>IF(A202="","",IF(Calculator!prev_prin_balance&lt;=0,0,IF(Calculator!prev_heloc_prin_balance&lt;Calculator!free_cash_flow,MAX(0,MIN($O$6,D202+Calculator!prev_prin_balance+Calculator!loan_payment)),0)))</f>
        <v/>
      </c>
      <c r="K202" s="47" t="str">
        <f>IF(A202="","",ROUND((B202-Calculator!prev_date)*(Calculator!prev_heloc_rate/$O$8)*MAX(0,Calculator!prev_heloc_prin_balance),2))</f>
        <v/>
      </c>
      <c r="L202" s="47" t="str">
        <f>IF(A202="","",MAX(0,MIN(1*H202,Calculator!prev_heloc_int_balance+K202)))</f>
        <v/>
      </c>
      <c r="M202" s="47" t="str">
        <f>IF(A202="","",(Calculator!prev_heloc_int_balance+K202)-L202)</f>
        <v/>
      </c>
      <c r="N202" s="47" t="str">
        <f t="shared" si="4"/>
        <v/>
      </c>
      <c r="O202" s="47" t="str">
        <f>IF(A202="","",Calculator!prev_heloc_prin_balance-N202)</f>
        <v/>
      </c>
      <c r="P202" s="47" t="str">
        <f t="shared" si="16"/>
        <v/>
      </c>
      <c r="Q202" s="40"/>
      <c r="R202" s="67">
        <f t="shared" si="5"/>
        <v>164</v>
      </c>
      <c r="S202" s="68">
        <f t="shared" si="6"/>
        <v>48092</v>
      </c>
      <c r="T202" s="47">
        <f t="shared" si="7"/>
        <v>1079.190945</v>
      </c>
      <c r="U202" s="47">
        <f t="shared" si="8"/>
        <v>675.1883762</v>
      </c>
      <c r="V202" s="47">
        <f t="shared" si="9"/>
        <v>404.002569</v>
      </c>
      <c r="W202" s="47">
        <f t="shared" si="10"/>
        <v>134633.6727</v>
      </c>
      <c r="X202" s="40"/>
      <c r="Y202" s="67">
        <f t="shared" si="11"/>
        <v>164</v>
      </c>
      <c r="Z202" s="68">
        <f t="shared" si="12"/>
        <v>48092</v>
      </c>
      <c r="AA202" s="47">
        <f>IF(Y202="","",MIN($D$9+Calculator!free_cash_flow,AD201+AB202))</f>
        <v>1579.190945</v>
      </c>
      <c r="AB202" s="47">
        <f t="shared" si="13"/>
        <v>47.89210458</v>
      </c>
      <c r="AC202" s="47">
        <f t="shared" si="14"/>
        <v>1531.298841</v>
      </c>
      <c r="AD202" s="47">
        <f t="shared" si="15"/>
        <v>8047.122074</v>
      </c>
    </row>
    <row r="203" ht="12.75" customHeight="1">
      <c r="A203" s="67" t="str">
        <f>IF(OR(Calculator!prev_total_owed&lt;=0,Calculator!prev_total_owed=""),"",Calculator!prev_pmt_num+1)</f>
        <v/>
      </c>
      <c r="B203" s="68" t="str">
        <f t="shared" si="1"/>
        <v/>
      </c>
      <c r="C203" s="47" t="str">
        <f>IF(A203="","",MIN(D203+Calculator!prev_prin_balance,Calculator!loan_payment+J203))</f>
        <v/>
      </c>
      <c r="D203" s="47" t="str">
        <f>IF(A203="","",ROUND($D$6/12*MAX(0,(Calculator!prev_prin_balance)),2))</f>
        <v/>
      </c>
      <c r="E203" s="47" t="str">
        <f t="shared" si="2"/>
        <v/>
      </c>
      <c r="F203" s="47" t="str">
        <f>IF(A203="","",ROUND(SUM(Calculator!prev_prin_balance,-E203),2))</f>
        <v/>
      </c>
      <c r="G203" s="69" t="str">
        <f t="shared" si="3"/>
        <v/>
      </c>
      <c r="H203" s="47" t="str">
        <f>IF(A203="","",IF(Calculator!prev_prin_balance=0,MIN(Calculator!prev_heloc_prin_balance+Calculator!prev_heloc_int_balance+K203,MAX(0,Calculator!free_cash_flow+Calculator!loan_payment))+IF($O$7="No",0,Calculator!loan_payment+$I$6),IF($O$7="No",Calculator!free_cash_flow,$I$5)))</f>
        <v/>
      </c>
      <c r="I203" s="47" t="str">
        <f>IF(A203="","",IF($O$7="Yes",$I$6+Calculator!loan_payment,0))</f>
        <v/>
      </c>
      <c r="J203" s="47" t="str">
        <f>IF(A203="","",IF(Calculator!prev_prin_balance&lt;=0,0,IF(Calculator!prev_heloc_prin_balance&lt;Calculator!free_cash_flow,MAX(0,MIN($O$6,D203+Calculator!prev_prin_balance+Calculator!loan_payment)),0)))</f>
        <v/>
      </c>
      <c r="K203" s="47" t="str">
        <f>IF(A203="","",ROUND((B203-Calculator!prev_date)*(Calculator!prev_heloc_rate/$O$8)*MAX(0,Calculator!prev_heloc_prin_balance),2))</f>
        <v/>
      </c>
      <c r="L203" s="47" t="str">
        <f>IF(A203="","",MAX(0,MIN(1*H203,Calculator!prev_heloc_int_balance+K203)))</f>
        <v/>
      </c>
      <c r="M203" s="47" t="str">
        <f>IF(A203="","",(Calculator!prev_heloc_int_balance+K203)-L203)</f>
        <v/>
      </c>
      <c r="N203" s="47" t="str">
        <f t="shared" si="4"/>
        <v/>
      </c>
      <c r="O203" s="47" t="str">
        <f>IF(A203="","",Calculator!prev_heloc_prin_balance-N203)</f>
        <v/>
      </c>
      <c r="P203" s="47" t="str">
        <f t="shared" si="16"/>
        <v/>
      </c>
      <c r="Q203" s="40"/>
      <c r="R203" s="67">
        <f t="shared" si="5"/>
        <v>165</v>
      </c>
      <c r="S203" s="68">
        <f t="shared" si="6"/>
        <v>48122</v>
      </c>
      <c r="T203" s="47">
        <f t="shared" si="7"/>
        <v>1079.190945</v>
      </c>
      <c r="U203" s="47">
        <f t="shared" si="8"/>
        <v>673.1683634</v>
      </c>
      <c r="V203" s="47">
        <f t="shared" si="9"/>
        <v>406.0225819</v>
      </c>
      <c r="W203" s="47">
        <f t="shared" si="10"/>
        <v>134227.6501</v>
      </c>
      <c r="X203" s="40"/>
      <c r="Y203" s="67">
        <f t="shared" si="11"/>
        <v>165</v>
      </c>
      <c r="Z203" s="68">
        <f t="shared" si="12"/>
        <v>48122</v>
      </c>
      <c r="AA203" s="47">
        <f>IF(Y203="","",MIN($D$9+Calculator!free_cash_flow,AD202+AB203))</f>
        <v>1579.190945</v>
      </c>
      <c r="AB203" s="47">
        <f t="shared" si="13"/>
        <v>40.23561037</v>
      </c>
      <c r="AC203" s="47">
        <f t="shared" si="14"/>
        <v>1538.955335</v>
      </c>
      <c r="AD203" s="47">
        <f t="shared" si="15"/>
        <v>6508.166739</v>
      </c>
    </row>
    <row r="204" ht="12.75" customHeight="1">
      <c r="A204" s="67" t="str">
        <f>IF(OR(Calculator!prev_total_owed&lt;=0,Calculator!prev_total_owed=""),"",Calculator!prev_pmt_num+1)</f>
        <v/>
      </c>
      <c r="B204" s="68" t="str">
        <f t="shared" si="1"/>
        <v/>
      </c>
      <c r="C204" s="47" t="str">
        <f>IF(A204="","",MIN(D204+Calculator!prev_prin_balance,Calculator!loan_payment+J204))</f>
        <v/>
      </c>
      <c r="D204" s="47" t="str">
        <f>IF(A204="","",ROUND($D$6/12*MAX(0,(Calculator!prev_prin_balance)),2))</f>
        <v/>
      </c>
      <c r="E204" s="47" t="str">
        <f t="shared" si="2"/>
        <v/>
      </c>
      <c r="F204" s="47" t="str">
        <f>IF(A204="","",ROUND(SUM(Calculator!prev_prin_balance,-E204),2))</f>
        <v/>
      </c>
      <c r="G204" s="69" t="str">
        <f t="shared" si="3"/>
        <v/>
      </c>
      <c r="H204" s="47" t="str">
        <f>IF(A204="","",IF(Calculator!prev_prin_balance=0,MIN(Calculator!prev_heloc_prin_balance+Calculator!prev_heloc_int_balance+K204,MAX(0,Calculator!free_cash_flow+Calculator!loan_payment))+IF($O$7="No",0,Calculator!loan_payment+$I$6),IF($O$7="No",Calculator!free_cash_flow,$I$5)))</f>
        <v/>
      </c>
      <c r="I204" s="47" t="str">
        <f>IF(A204="","",IF($O$7="Yes",$I$6+Calculator!loan_payment,0))</f>
        <v/>
      </c>
      <c r="J204" s="47" t="str">
        <f>IF(A204="","",IF(Calculator!prev_prin_balance&lt;=0,0,IF(Calculator!prev_heloc_prin_balance&lt;Calculator!free_cash_flow,MAX(0,MIN($O$6,D204+Calculator!prev_prin_balance+Calculator!loan_payment)),0)))</f>
        <v/>
      </c>
      <c r="K204" s="47" t="str">
        <f>IF(A204="","",ROUND((B204-Calculator!prev_date)*(Calculator!prev_heloc_rate/$O$8)*MAX(0,Calculator!prev_heloc_prin_balance),2))</f>
        <v/>
      </c>
      <c r="L204" s="47" t="str">
        <f>IF(A204="","",MAX(0,MIN(1*H204,Calculator!prev_heloc_int_balance+K204)))</f>
        <v/>
      </c>
      <c r="M204" s="47" t="str">
        <f>IF(A204="","",(Calculator!prev_heloc_int_balance+K204)-L204)</f>
        <v/>
      </c>
      <c r="N204" s="47" t="str">
        <f t="shared" si="4"/>
        <v/>
      </c>
      <c r="O204" s="47" t="str">
        <f>IF(A204="","",Calculator!prev_heloc_prin_balance-N204)</f>
        <v/>
      </c>
      <c r="P204" s="47" t="str">
        <f t="shared" si="16"/>
        <v/>
      </c>
      <c r="Q204" s="40"/>
      <c r="R204" s="67">
        <f t="shared" si="5"/>
        <v>166</v>
      </c>
      <c r="S204" s="68">
        <f t="shared" si="6"/>
        <v>48153</v>
      </c>
      <c r="T204" s="47">
        <f t="shared" si="7"/>
        <v>1079.190945</v>
      </c>
      <c r="U204" s="47">
        <f t="shared" si="8"/>
        <v>671.1382505</v>
      </c>
      <c r="V204" s="47">
        <f t="shared" si="9"/>
        <v>408.0526948</v>
      </c>
      <c r="W204" s="47">
        <f t="shared" si="10"/>
        <v>133819.5974</v>
      </c>
      <c r="X204" s="40"/>
      <c r="Y204" s="67">
        <f t="shared" si="11"/>
        <v>166</v>
      </c>
      <c r="Z204" s="68">
        <f t="shared" si="12"/>
        <v>48153</v>
      </c>
      <c r="AA204" s="47">
        <f>IF(Y204="","",MIN($D$9+Calculator!free_cash_flow,AD203+AB204))</f>
        <v>1579.190945</v>
      </c>
      <c r="AB204" s="47">
        <f t="shared" si="13"/>
        <v>32.5408337</v>
      </c>
      <c r="AC204" s="47">
        <f t="shared" si="14"/>
        <v>1546.650112</v>
      </c>
      <c r="AD204" s="47">
        <f t="shared" si="15"/>
        <v>4961.516628</v>
      </c>
    </row>
    <row r="205" ht="12.75" customHeight="1">
      <c r="A205" s="67" t="str">
        <f>IF(OR(Calculator!prev_total_owed&lt;=0,Calculator!prev_total_owed=""),"",Calculator!prev_pmt_num+1)</f>
        <v/>
      </c>
      <c r="B205" s="68" t="str">
        <f t="shared" si="1"/>
        <v/>
      </c>
      <c r="C205" s="47" t="str">
        <f>IF(A205="","",MIN(D205+Calculator!prev_prin_balance,Calculator!loan_payment+J205))</f>
        <v/>
      </c>
      <c r="D205" s="47" t="str">
        <f>IF(A205="","",ROUND($D$6/12*MAX(0,(Calculator!prev_prin_balance)),2))</f>
        <v/>
      </c>
      <c r="E205" s="47" t="str">
        <f t="shared" si="2"/>
        <v/>
      </c>
      <c r="F205" s="47" t="str">
        <f>IF(A205="","",ROUND(SUM(Calculator!prev_prin_balance,-E205),2))</f>
        <v/>
      </c>
      <c r="G205" s="69" t="str">
        <f t="shared" si="3"/>
        <v/>
      </c>
      <c r="H205" s="47" t="str">
        <f>IF(A205="","",IF(Calculator!prev_prin_balance=0,MIN(Calculator!prev_heloc_prin_balance+Calculator!prev_heloc_int_balance+K205,MAX(0,Calculator!free_cash_flow+Calculator!loan_payment))+IF($O$7="No",0,Calculator!loan_payment+$I$6),IF($O$7="No",Calculator!free_cash_flow,$I$5)))</f>
        <v/>
      </c>
      <c r="I205" s="47" t="str">
        <f>IF(A205="","",IF($O$7="Yes",$I$6+Calculator!loan_payment,0))</f>
        <v/>
      </c>
      <c r="J205" s="47" t="str">
        <f>IF(A205="","",IF(Calculator!prev_prin_balance&lt;=0,0,IF(Calculator!prev_heloc_prin_balance&lt;Calculator!free_cash_flow,MAX(0,MIN($O$6,D205+Calculator!prev_prin_balance+Calculator!loan_payment)),0)))</f>
        <v/>
      </c>
      <c r="K205" s="47" t="str">
        <f>IF(A205="","",ROUND((B205-Calculator!prev_date)*(Calculator!prev_heloc_rate/$O$8)*MAX(0,Calculator!prev_heloc_prin_balance),2))</f>
        <v/>
      </c>
      <c r="L205" s="47" t="str">
        <f>IF(A205="","",MAX(0,MIN(1*H205,Calculator!prev_heloc_int_balance+K205)))</f>
        <v/>
      </c>
      <c r="M205" s="47" t="str">
        <f>IF(A205="","",(Calculator!prev_heloc_int_balance+K205)-L205)</f>
        <v/>
      </c>
      <c r="N205" s="47" t="str">
        <f t="shared" si="4"/>
        <v/>
      </c>
      <c r="O205" s="47" t="str">
        <f>IF(A205="","",Calculator!prev_heloc_prin_balance-N205)</f>
        <v/>
      </c>
      <c r="P205" s="47" t="str">
        <f t="shared" si="16"/>
        <v/>
      </c>
      <c r="Q205" s="40"/>
      <c r="R205" s="67">
        <f t="shared" si="5"/>
        <v>167</v>
      </c>
      <c r="S205" s="68">
        <f t="shared" si="6"/>
        <v>48183</v>
      </c>
      <c r="T205" s="47">
        <f t="shared" si="7"/>
        <v>1079.190945</v>
      </c>
      <c r="U205" s="47">
        <f t="shared" si="8"/>
        <v>669.097987</v>
      </c>
      <c r="V205" s="47">
        <f t="shared" si="9"/>
        <v>410.0929583</v>
      </c>
      <c r="W205" s="47">
        <f t="shared" si="10"/>
        <v>133409.5044</v>
      </c>
      <c r="X205" s="40"/>
      <c r="Y205" s="67">
        <f t="shared" si="11"/>
        <v>167</v>
      </c>
      <c r="Z205" s="68">
        <f t="shared" si="12"/>
        <v>48183</v>
      </c>
      <c r="AA205" s="47">
        <f>IF(Y205="","",MIN($D$9+Calculator!free_cash_flow,AD204+AB205))</f>
        <v>1579.190945</v>
      </c>
      <c r="AB205" s="47">
        <f t="shared" si="13"/>
        <v>24.80758314</v>
      </c>
      <c r="AC205" s="47">
        <f t="shared" si="14"/>
        <v>1554.383362</v>
      </c>
      <c r="AD205" s="47">
        <f t="shared" si="15"/>
        <v>3407.133266</v>
      </c>
    </row>
    <row r="206" ht="12.75" customHeight="1">
      <c r="A206" s="67" t="str">
        <f>IF(OR(Calculator!prev_total_owed&lt;=0,Calculator!prev_total_owed=""),"",Calculator!prev_pmt_num+1)</f>
        <v/>
      </c>
      <c r="B206" s="68" t="str">
        <f t="shared" si="1"/>
        <v/>
      </c>
      <c r="C206" s="47" t="str">
        <f>IF(A206="","",MIN(D206+Calculator!prev_prin_balance,Calculator!loan_payment+J206))</f>
        <v/>
      </c>
      <c r="D206" s="47" t="str">
        <f>IF(A206="","",ROUND($D$6/12*MAX(0,(Calculator!prev_prin_balance)),2))</f>
        <v/>
      </c>
      <c r="E206" s="47" t="str">
        <f t="shared" si="2"/>
        <v/>
      </c>
      <c r="F206" s="47" t="str">
        <f>IF(A206="","",ROUND(SUM(Calculator!prev_prin_balance,-E206),2))</f>
        <v/>
      </c>
      <c r="G206" s="69" t="str">
        <f t="shared" si="3"/>
        <v/>
      </c>
      <c r="H206" s="47" t="str">
        <f>IF(A206="","",IF(Calculator!prev_prin_balance=0,MIN(Calculator!prev_heloc_prin_balance+Calculator!prev_heloc_int_balance+K206,MAX(0,Calculator!free_cash_flow+Calculator!loan_payment))+IF($O$7="No",0,Calculator!loan_payment+$I$6),IF($O$7="No",Calculator!free_cash_flow,$I$5)))</f>
        <v/>
      </c>
      <c r="I206" s="47" t="str">
        <f>IF(A206="","",IF($O$7="Yes",$I$6+Calculator!loan_payment,0))</f>
        <v/>
      </c>
      <c r="J206" s="47" t="str">
        <f>IF(A206="","",IF(Calculator!prev_prin_balance&lt;=0,0,IF(Calculator!prev_heloc_prin_balance&lt;Calculator!free_cash_flow,MAX(0,MIN($O$6,D206+Calculator!prev_prin_balance+Calculator!loan_payment)),0)))</f>
        <v/>
      </c>
      <c r="K206" s="47" t="str">
        <f>IF(A206="","",ROUND((B206-Calculator!prev_date)*(Calculator!prev_heloc_rate/$O$8)*MAX(0,Calculator!prev_heloc_prin_balance),2))</f>
        <v/>
      </c>
      <c r="L206" s="47" t="str">
        <f>IF(A206="","",MAX(0,MIN(1*H206,Calculator!prev_heloc_int_balance+K206)))</f>
        <v/>
      </c>
      <c r="M206" s="47" t="str">
        <f>IF(A206="","",(Calculator!prev_heloc_int_balance+K206)-L206)</f>
        <v/>
      </c>
      <c r="N206" s="47" t="str">
        <f t="shared" si="4"/>
        <v/>
      </c>
      <c r="O206" s="47" t="str">
        <f>IF(A206="","",Calculator!prev_heloc_prin_balance-N206)</f>
        <v/>
      </c>
      <c r="P206" s="47" t="str">
        <f t="shared" si="16"/>
        <v/>
      </c>
      <c r="Q206" s="40"/>
      <c r="R206" s="67">
        <f t="shared" si="5"/>
        <v>168</v>
      </c>
      <c r="S206" s="68">
        <f t="shared" si="6"/>
        <v>48214</v>
      </c>
      <c r="T206" s="47">
        <f t="shared" si="7"/>
        <v>1079.190945</v>
      </c>
      <c r="U206" s="47">
        <f t="shared" si="8"/>
        <v>667.0475222</v>
      </c>
      <c r="V206" s="47">
        <f t="shared" si="9"/>
        <v>412.1434231</v>
      </c>
      <c r="W206" s="47">
        <f t="shared" si="10"/>
        <v>132997.361</v>
      </c>
      <c r="X206" s="40"/>
      <c r="Y206" s="67">
        <f t="shared" si="11"/>
        <v>168</v>
      </c>
      <c r="Z206" s="68">
        <f t="shared" si="12"/>
        <v>48214</v>
      </c>
      <c r="AA206" s="47">
        <f>IF(Y206="","",MIN($D$9+Calculator!free_cash_flow,AD205+AB206))</f>
        <v>1579.190945</v>
      </c>
      <c r="AB206" s="47">
        <f t="shared" si="13"/>
        <v>17.03566633</v>
      </c>
      <c r="AC206" s="47">
        <f t="shared" si="14"/>
        <v>1562.155279</v>
      </c>
      <c r="AD206" s="47">
        <f t="shared" si="15"/>
        <v>1844.977987</v>
      </c>
    </row>
    <row r="207" ht="12.75" customHeight="1">
      <c r="A207" s="67" t="str">
        <f>IF(OR(Calculator!prev_total_owed&lt;=0,Calculator!prev_total_owed=""),"",Calculator!prev_pmt_num+1)</f>
        <v/>
      </c>
      <c r="B207" s="68" t="str">
        <f t="shared" si="1"/>
        <v/>
      </c>
      <c r="C207" s="47" t="str">
        <f>IF(A207="","",MIN(D207+Calculator!prev_prin_balance,Calculator!loan_payment+J207))</f>
        <v/>
      </c>
      <c r="D207" s="47" t="str">
        <f>IF(A207="","",ROUND($D$6/12*MAX(0,(Calculator!prev_prin_balance)),2))</f>
        <v/>
      </c>
      <c r="E207" s="47" t="str">
        <f t="shared" si="2"/>
        <v/>
      </c>
      <c r="F207" s="47" t="str">
        <f>IF(A207="","",ROUND(SUM(Calculator!prev_prin_balance,-E207),2))</f>
        <v/>
      </c>
      <c r="G207" s="69" t="str">
        <f t="shared" si="3"/>
        <v/>
      </c>
      <c r="H207" s="47" t="str">
        <f>IF(A207="","",IF(Calculator!prev_prin_balance=0,MIN(Calculator!prev_heloc_prin_balance+Calculator!prev_heloc_int_balance+K207,MAX(0,Calculator!free_cash_flow+Calculator!loan_payment))+IF($O$7="No",0,Calculator!loan_payment+$I$6),IF($O$7="No",Calculator!free_cash_flow,$I$5)))</f>
        <v/>
      </c>
      <c r="I207" s="47" t="str">
        <f>IF(A207="","",IF($O$7="Yes",$I$6+Calculator!loan_payment,0))</f>
        <v/>
      </c>
      <c r="J207" s="47" t="str">
        <f>IF(A207="","",IF(Calculator!prev_prin_balance&lt;=0,0,IF(Calculator!prev_heloc_prin_balance&lt;Calculator!free_cash_flow,MAX(0,MIN($O$6,D207+Calculator!prev_prin_balance+Calculator!loan_payment)),0)))</f>
        <v/>
      </c>
      <c r="K207" s="47" t="str">
        <f>IF(A207="","",ROUND((B207-Calculator!prev_date)*(Calculator!prev_heloc_rate/$O$8)*MAX(0,Calculator!prev_heloc_prin_balance),2))</f>
        <v/>
      </c>
      <c r="L207" s="47" t="str">
        <f>IF(A207="","",MAX(0,MIN(1*H207,Calculator!prev_heloc_int_balance+K207)))</f>
        <v/>
      </c>
      <c r="M207" s="47" t="str">
        <f>IF(A207="","",(Calculator!prev_heloc_int_balance+K207)-L207)</f>
        <v/>
      </c>
      <c r="N207" s="47" t="str">
        <f t="shared" si="4"/>
        <v/>
      </c>
      <c r="O207" s="47" t="str">
        <f>IF(A207="","",Calculator!prev_heloc_prin_balance-N207)</f>
        <v/>
      </c>
      <c r="P207" s="47" t="str">
        <f t="shared" si="16"/>
        <v/>
      </c>
      <c r="Q207" s="40"/>
      <c r="R207" s="67">
        <f t="shared" si="5"/>
        <v>169</v>
      </c>
      <c r="S207" s="68">
        <f t="shared" si="6"/>
        <v>48245</v>
      </c>
      <c r="T207" s="47">
        <f t="shared" si="7"/>
        <v>1079.190945</v>
      </c>
      <c r="U207" s="47">
        <f t="shared" si="8"/>
        <v>664.9868051</v>
      </c>
      <c r="V207" s="47">
        <f t="shared" si="9"/>
        <v>414.2041402</v>
      </c>
      <c r="W207" s="47">
        <f t="shared" si="10"/>
        <v>132583.1569</v>
      </c>
      <c r="X207" s="40"/>
      <c r="Y207" s="67">
        <f t="shared" si="11"/>
        <v>169</v>
      </c>
      <c r="Z207" s="68">
        <f t="shared" si="12"/>
        <v>48245</v>
      </c>
      <c r="AA207" s="47">
        <f>IF(Y207="","",MIN($D$9+Calculator!free_cash_flow,AD206+AB207))</f>
        <v>1579.190945</v>
      </c>
      <c r="AB207" s="47">
        <f t="shared" si="13"/>
        <v>9.224889934</v>
      </c>
      <c r="AC207" s="47">
        <f t="shared" si="14"/>
        <v>1569.966055</v>
      </c>
      <c r="AD207" s="47">
        <f t="shared" si="15"/>
        <v>275.0119315</v>
      </c>
    </row>
    <row r="208" ht="12.75" customHeight="1">
      <c r="A208" s="67" t="str">
        <f>IF(OR(Calculator!prev_total_owed&lt;=0,Calculator!prev_total_owed=""),"",Calculator!prev_pmt_num+1)</f>
        <v/>
      </c>
      <c r="B208" s="68" t="str">
        <f t="shared" si="1"/>
        <v/>
      </c>
      <c r="C208" s="47" t="str">
        <f>IF(A208="","",MIN(D208+Calculator!prev_prin_balance,Calculator!loan_payment+J208))</f>
        <v/>
      </c>
      <c r="D208" s="47" t="str">
        <f>IF(A208="","",ROUND($D$6/12*MAX(0,(Calculator!prev_prin_balance)),2))</f>
        <v/>
      </c>
      <c r="E208" s="47" t="str">
        <f t="shared" si="2"/>
        <v/>
      </c>
      <c r="F208" s="47" t="str">
        <f>IF(A208="","",ROUND(SUM(Calculator!prev_prin_balance,-E208),2))</f>
        <v/>
      </c>
      <c r="G208" s="69" t="str">
        <f t="shared" si="3"/>
        <v/>
      </c>
      <c r="H208" s="47" t="str">
        <f>IF(A208="","",IF(Calculator!prev_prin_balance=0,MIN(Calculator!prev_heloc_prin_balance+Calculator!prev_heloc_int_balance+K208,MAX(0,Calculator!free_cash_flow+Calculator!loan_payment))+IF($O$7="No",0,Calculator!loan_payment+$I$6),IF($O$7="No",Calculator!free_cash_flow,$I$5)))</f>
        <v/>
      </c>
      <c r="I208" s="47" t="str">
        <f>IF(A208="","",IF($O$7="Yes",$I$6+Calculator!loan_payment,0))</f>
        <v/>
      </c>
      <c r="J208" s="47" t="str">
        <f>IF(A208="","",IF(Calculator!prev_prin_balance&lt;=0,0,IF(Calculator!prev_heloc_prin_balance&lt;Calculator!free_cash_flow,MAX(0,MIN($O$6,D208+Calculator!prev_prin_balance+Calculator!loan_payment)),0)))</f>
        <v/>
      </c>
      <c r="K208" s="47" t="str">
        <f>IF(A208="","",ROUND((B208-Calculator!prev_date)*(Calculator!prev_heloc_rate/$O$8)*MAX(0,Calculator!prev_heloc_prin_balance),2))</f>
        <v/>
      </c>
      <c r="L208" s="47" t="str">
        <f>IF(A208="","",MAX(0,MIN(1*H208,Calculator!prev_heloc_int_balance+K208)))</f>
        <v/>
      </c>
      <c r="M208" s="47" t="str">
        <f>IF(A208="","",(Calculator!prev_heloc_int_balance+K208)-L208)</f>
        <v/>
      </c>
      <c r="N208" s="47" t="str">
        <f t="shared" si="4"/>
        <v/>
      </c>
      <c r="O208" s="47" t="str">
        <f>IF(A208="","",Calculator!prev_heloc_prin_balance-N208)</f>
        <v/>
      </c>
      <c r="P208" s="47" t="str">
        <f t="shared" si="16"/>
        <v/>
      </c>
      <c r="Q208" s="40"/>
      <c r="R208" s="67">
        <f t="shared" si="5"/>
        <v>170</v>
      </c>
      <c r="S208" s="68">
        <f t="shared" si="6"/>
        <v>48274</v>
      </c>
      <c r="T208" s="47">
        <f t="shared" si="7"/>
        <v>1079.190945</v>
      </c>
      <c r="U208" s="47">
        <f t="shared" si="8"/>
        <v>662.9157844</v>
      </c>
      <c r="V208" s="47">
        <f t="shared" si="9"/>
        <v>416.2751609</v>
      </c>
      <c r="W208" s="47">
        <f t="shared" si="10"/>
        <v>132166.8817</v>
      </c>
      <c r="X208" s="40"/>
      <c r="Y208" s="67">
        <f t="shared" si="11"/>
        <v>170</v>
      </c>
      <c r="Z208" s="68">
        <f t="shared" si="12"/>
        <v>48274</v>
      </c>
      <c r="AA208" s="47">
        <f>IF(Y208="","",MIN($D$9+Calculator!free_cash_flow,AD207+AB208))</f>
        <v>276.3869911</v>
      </c>
      <c r="AB208" s="47">
        <f t="shared" si="13"/>
        <v>1.375059657</v>
      </c>
      <c r="AC208" s="47">
        <f t="shared" si="14"/>
        <v>275.0119315</v>
      </c>
      <c r="AD208" s="47">
        <f t="shared" si="15"/>
        <v>0</v>
      </c>
    </row>
    <row r="209" ht="12.75" customHeight="1">
      <c r="A209" s="67" t="str">
        <f>IF(OR(Calculator!prev_total_owed&lt;=0,Calculator!prev_total_owed=""),"",Calculator!prev_pmt_num+1)</f>
        <v/>
      </c>
      <c r="B209" s="68" t="str">
        <f t="shared" si="1"/>
        <v/>
      </c>
      <c r="C209" s="47" t="str">
        <f>IF(A209="","",MIN(D209+Calculator!prev_prin_balance,Calculator!loan_payment+J209))</f>
        <v/>
      </c>
      <c r="D209" s="47" t="str">
        <f>IF(A209="","",ROUND($D$6/12*MAX(0,(Calculator!prev_prin_balance)),2))</f>
        <v/>
      </c>
      <c r="E209" s="47" t="str">
        <f t="shared" si="2"/>
        <v/>
      </c>
      <c r="F209" s="47" t="str">
        <f>IF(A209="","",ROUND(SUM(Calculator!prev_prin_balance,-E209),2))</f>
        <v/>
      </c>
      <c r="G209" s="69" t="str">
        <f t="shared" si="3"/>
        <v/>
      </c>
      <c r="H209" s="47" t="str">
        <f>IF(A209="","",IF(Calculator!prev_prin_balance=0,MIN(Calculator!prev_heloc_prin_balance+Calculator!prev_heloc_int_balance+K209,MAX(0,Calculator!free_cash_flow+Calculator!loan_payment))+IF($O$7="No",0,Calculator!loan_payment+$I$6),IF($O$7="No",Calculator!free_cash_flow,$I$5)))</f>
        <v/>
      </c>
      <c r="I209" s="47" t="str">
        <f>IF(A209="","",IF($O$7="Yes",$I$6+Calculator!loan_payment,0))</f>
        <v/>
      </c>
      <c r="J209" s="47" t="str">
        <f>IF(A209="","",IF(Calculator!prev_prin_balance&lt;=0,0,IF(Calculator!prev_heloc_prin_balance&lt;Calculator!free_cash_flow,MAX(0,MIN($O$6,D209+Calculator!prev_prin_balance+Calculator!loan_payment)),0)))</f>
        <v/>
      </c>
      <c r="K209" s="47" t="str">
        <f>IF(A209="","",ROUND((B209-Calculator!prev_date)*(Calculator!prev_heloc_rate/$O$8)*MAX(0,Calculator!prev_heloc_prin_balance),2))</f>
        <v/>
      </c>
      <c r="L209" s="47" t="str">
        <f>IF(A209="","",MAX(0,MIN(1*H209,Calculator!prev_heloc_int_balance+K209)))</f>
        <v/>
      </c>
      <c r="M209" s="47" t="str">
        <f>IF(A209="","",(Calculator!prev_heloc_int_balance+K209)-L209)</f>
        <v/>
      </c>
      <c r="N209" s="47" t="str">
        <f t="shared" si="4"/>
        <v/>
      </c>
      <c r="O209" s="47" t="str">
        <f>IF(A209="","",Calculator!prev_heloc_prin_balance-N209)</f>
        <v/>
      </c>
      <c r="P209" s="47" t="str">
        <f t="shared" si="16"/>
        <v/>
      </c>
      <c r="Q209" s="40"/>
      <c r="R209" s="67">
        <f t="shared" si="5"/>
        <v>171</v>
      </c>
      <c r="S209" s="68">
        <f t="shared" si="6"/>
        <v>48305</v>
      </c>
      <c r="T209" s="47">
        <f t="shared" si="7"/>
        <v>1079.190945</v>
      </c>
      <c r="U209" s="47">
        <f t="shared" si="8"/>
        <v>660.8344086</v>
      </c>
      <c r="V209" s="47">
        <f t="shared" si="9"/>
        <v>418.3565367</v>
      </c>
      <c r="W209" s="47">
        <f t="shared" si="10"/>
        <v>131748.5252</v>
      </c>
      <c r="X209" s="40"/>
      <c r="Y209" s="67" t="str">
        <f t="shared" si="11"/>
        <v/>
      </c>
      <c r="Z209" s="68" t="str">
        <f t="shared" si="12"/>
        <v/>
      </c>
      <c r="AA209" s="47" t="str">
        <f>IF(Y209="","",MIN($D$9+Calculator!free_cash_flow,AD208+AB209))</f>
        <v/>
      </c>
      <c r="AB209" s="47" t="str">
        <f t="shared" si="13"/>
        <v/>
      </c>
      <c r="AC209" s="47" t="str">
        <f t="shared" si="14"/>
        <v/>
      </c>
      <c r="AD209" s="47" t="str">
        <f t="shared" si="15"/>
        <v/>
      </c>
    </row>
    <row r="210" ht="12.75" customHeight="1">
      <c r="A210" s="67" t="str">
        <f>IF(OR(Calculator!prev_total_owed&lt;=0,Calculator!prev_total_owed=""),"",Calculator!prev_pmt_num+1)</f>
        <v/>
      </c>
      <c r="B210" s="68" t="str">
        <f t="shared" si="1"/>
        <v/>
      </c>
      <c r="C210" s="47" t="str">
        <f>IF(A210="","",MIN(D210+Calculator!prev_prin_balance,Calculator!loan_payment+J210))</f>
        <v/>
      </c>
      <c r="D210" s="47" t="str">
        <f>IF(A210="","",ROUND($D$6/12*MAX(0,(Calculator!prev_prin_balance)),2))</f>
        <v/>
      </c>
      <c r="E210" s="47" t="str">
        <f t="shared" si="2"/>
        <v/>
      </c>
      <c r="F210" s="47" t="str">
        <f>IF(A210="","",ROUND(SUM(Calculator!prev_prin_balance,-E210),2))</f>
        <v/>
      </c>
      <c r="G210" s="69" t="str">
        <f t="shared" si="3"/>
        <v/>
      </c>
      <c r="H210" s="47" t="str">
        <f>IF(A210="","",IF(Calculator!prev_prin_balance=0,MIN(Calculator!prev_heloc_prin_balance+Calculator!prev_heloc_int_balance+K210,MAX(0,Calculator!free_cash_flow+Calculator!loan_payment))+IF($O$7="No",0,Calculator!loan_payment+$I$6),IF($O$7="No",Calculator!free_cash_flow,$I$5)))</f>
        <v/>
      </c>
      <c r="I210" s="47" t="str">
        <f>IF(A210="","",IF($O$7="Yes",$I$6+Calculator!loan_payment,0))</f>
        <v/>
      </c>
      <c r="J210" s="47" t="str">
        <f>IF(A210="","",IF(Calculator!prev_prin_balance&lt;=0,0,IF(Calculator!prev_heloc_prin_balance&lt;Calculator!free_cash_flow,MAX(0,MIN($O$6,D210+Calculator!prev_prin_balance+Calculator!loan_payment)),0)))</f>
        <v/>
      </c>
      <c r="K210" s="47" t="str">
        <f>IF(A210="","",ROUND((B210-Calculator!prev_date)*(Calculator!prev_heloc_rate/$O$8)*MAX(0,Calculator!prev_heloc_prin_balance),2))</f>
        <v/>
      </c>
      <c r="L210" s="47" t="str">
        <f>IF(A210="","",MAX(0,MIN(1*H210,Calculator!prev_heloc_int_balance+K210)))</f>
        <v/>
      </c>
      <c r="M210" s="47" t="str">
        <f>IF(A210="","",(Calculator!prev_heloc_int_balance+K210)-L210)</f>
        <v/>
      </c>
      <c r="N210" s="47" t="str">
        <f t="shared" si="4"/>
        <v/>
      </c>
      <c r="O210" s="47" t="str">
        <f>IF(A210="","",Calculator!prev_heloc_prin_balance-N210)</f>
        <v/>
      </c>
      <c r="P210" s="47" t="str">
        <f t="shared" si="16"/>
        <v/>
      </c>
      <c r="Q210" s="40"/>
      <c r="R210" s="67">
        <f t="shared" si="5"/>
        <v>172</v>
      </c>
      <c r="S210" s="68">
        <f t="shared" si="6"/>
        <v>48335</v>
      </c>
      <c r="T210" s="47">
        <f t="shared" si="7"/>
        <v>1079.190945</v>
      </c>
      <c r="U210" s="47">
        <f t="shared" si="8"/>
        <v>658.7426259</v>
      </c>
      <c r="V210" s="47">
        <f t="shared" si="9"/>
        <v>420.4483194</v>
      </c>
      <c r="W210" s="47">
        <f t="shared" si="10"/>
        <v>131328.0769</v>
      </c>
      <c r="X210" s="40"/>
      <c r="Y210" s="67" t="str">
        <f t="shared" si="11"/>
        <v/>
      </c>
      <c r="Z210" s="68" t="str">
        <f t="shared" si="12"/>
        <v/>
      </c>
      <c r="AA210" s="47" t="str">
        <f>IF(Y210="","",MIN($D$9+Calculator!free_cash_flow,AD209+AB210))</f>
        <v/>
      </c>
      <c r="AB210" s="47" t="str">
        <f t="shared" si="13"/>
        <v/>
      </c>
      <c r="AC210" s="47" t="str">
        <f t="shared" si="14"/>
        <v/>
      </c>
      <c r="AD210" s="47" t="str">
        <f t="shared" si="15"/>
        <v/>
      </c>
    </row>
    <row r="211" ht="12.75" customHeight="1">
      <c r="A211" s="67" t="str">
        <f>IF(OR(Calculator!prev_total_owed&lt;=0,Calculator!prev_total_owed=""),"",Calculator!prev_pmt_num+1)</f>
        <v/>
      </c>
      <c r="B211" s="68" t="str">
        <f t="shared" si="1"/>
        <v/>
      </c>
      <c r="C211" s="47" t="str">
        <f>IF(A211="","",MIN(D211+Calculator!prev_prin_balance,Calculator!loan_payment+J211))</f>
        <v/>
      </c>
      <c r="D211" s="47" t="str">
        <f>IF(A211="","",ROUND($D$6/12*MAX(0,(Calculator!prev_prin_balance)),2))</f>
        <v/>
      </c>
      <c r="E211" s="47" t="str">
        <f t="shared" si="2"/>
        <v/>
      </c>
      <c r="F211" s="47" t="str">
        <f>IF(A211="","",ROUND(SUM(Calculator!prev_prin_balance,-E211),2))</f>
        <v/>
      </c>
      <c r="G211" s="69" t="str">
        <f t="shared" si="3"/>
        <v/>
      </c>
      <c r="H211" s="47" t="str">
        <f>IF(A211="","",IF(Calculator!prev_prin_balance=0,MIN(Calculator!prev_heloc_prin_balance+Calculator!prev_heloc_int_balance+K211,MAX(0,Calculator!free_cash_flow+Calculator!loan_payment))+IF($O$7="No",0,Calculator!loan_payment+$I$6),IF($O$7="No",Calculator!free_cash_flow,$I$5)))</f>
        <v/>
      </c>
      <c r="I211" s="47" t="str">
        <f>IF(A211="","",IF($O$7="Yes",$I$6+Calculator!loan_payment,0))</f>
        <v/>
      </c>
      <c r="J211" s="47" t="str">
        <f>IF(A211="","",IF(Calculator!prev_prin_balance&lt;=0,0,IF(Calculator!prev_heloc_prin_balance&lt;Calculator!free_cash_flow,MAX(0,MIN($O$6,D211+Calculator!prev_prin_balance+Calculator!loan_payment)),0)))</f>
        <v/>
      </c>
      <c r="K211" s="47" t="str">
        <f>IF(A211="","",ROUND((B211-Calculator!prev_date)*(Calculator!prev_heloc_rate/$O$8)*MAX(0,Calculator!prev_heloc_prin_balance),2))</f>
        <v/>
      </c>
      <c r="L211" s="47" t="str">
        <f>IF(A211="","",MAX(0,MIN(1*H211,Calculator!prev_heloc_int_balance+K211)))</f>
        <v/>
      </c>
      <c r="M211" s="47" t="str">
        <f>IF(A211="","",(Calculator!prev_heloc_int_balance+K211)-L211)</f>
        <v/>
      </c>
      <c r="N211" s="47" t="str">
        <f t="shared" si="4"/>
        <v/>
      </c>
      <c r="O211" s="47" t="str">
        <f>IF(A211="","",Calculator!prev_heloc_prin_balance-N211)</f>
        <v/>
      </c>
      <c r="P211" s="47" t="str">
        <f t="shared" si="16"/>
        <v/>
      </c>
      <c r="Q211" s="40"/>
      <c r="R211" s="67">
        <f t="shared" si="5"/>
        <v>173</v>
      </c>
      <c r="S211" s="68">
        <f t="shared" si="6"/>
        <v>48366</v>
      </c>
      <c r="T211" s="47">
        <f t="shared" si="7"/>
        <v>1079.190945</v>
      </c>
      <c r="U211" s="47">
        <f t="shared" si="8"/>
        <v>656.6403843</v>
      </c>
      <c r="V211" s="47">
        <f t="shared" si="9"/>
        <v>422.550561</v>
      </c>
      <c r="W211" s="47">
        <f t="shared" si="10"/>
        <v>130905.5263</v>
      </c>
      <c r="X211" s="40"/>
      <c r="Y211" s="67" t="str">
        <f t="shared" si="11"/>
        <v/>
      </c>
      <c r="Z211" s="68" t="str">
        <f t="shared" si="12"/>
        <v/>
      </c>
      <c r="AA211" s="47" t="str">
        <f>IF(Y211="","",MIN($D$9+Calculator!free_cash_flow,AD210+AB211))</f>
        <v/>
      </c>
      <c r="AB211" s="47" t="str">
        <f t="shared" si="13"/>
        <v/>
      </c>
      <c r="AC211" s="47" t="str">
        <f t="shared" si="14"/>
        <v/>
      </c>
      <c r="AD211" s="47" t="str">
        <f t="shared" si="15"/>
        <v/>
      </c>
    </row>
    <row r="212" ht="12.75" customHeight="1">
      <c r="A212" s="67" t="str">
        <f>IF(OR(Calculator!prev_total_owed&lt;=0,Calculator!prev_total_owed=""),"",Calculator!prev_pmt_num+1)</f>
        <v/>
      </c>
      <c r="B212" s="68" t="str">
        <f t="shared" si="1"/>
        <v/>
      </c>
      <c r="C212" s="47" t="str">
        <f>IF(A212="","",MIN(D212+Calculator!prev_prin_balance,Calculator!loan_payment+J212))</f>
        <v/>
      </c>
      <c r="D212" s="47" t="str">
        <f>IF(A212="","",ROUND($D$6/12*MAX(0,(Calculator!prev_prin_balance)),2))</f>
        <v/>
      </c>
      <c r="E212" s="47" t="str">
        <f t="shared" si="2"/>
        <v/>
      </c>
      <c r="F212" s="47" t="str">
        <f>IF(A212="","",ROUND(SUM(Calculator!prev_prin_balance,-E212),2))</f>
        <v/>
      </c>
      <c r="G212" s="69" t="str">
        <f t="shared" si="3"/>
        <v/>
      </c>
      <c r="H212" s="47" t="str">
        <f>IF(A212="","",IF(Calculator!prev_prin_balance=0,MIN(Calculator!prev_heloc_prin_balance+Calculator!prev_heloc_int_balance+K212,MAX(0,Calculator!free_cash_flow+Calculator!loan_payment))+IF($O$7="No",0,Calculator!loan_payment+$I$6),IF($O$7="No",Calculator!free_cash_flow,$I$5)))</f>
        <v/>
      </c>
      <c r="I212" s="47" t="str">
        <f>IF(A212="","",IF($O$7="Yes",$I$6+Calculator!loan_payment,0))</f>
        <v/>
      </c>
      <c r="J212" s="47" t="str">
        <f>IF(A212="","",IF(Calculator!prev_prin_balance&lt;=0,0,IF(Calculator!prev_heloc_prin_balance&lt;Calculator!free_cash_flow,MAX(0,MIN($O$6,D212+Calculator!prev_prin_balance+Calculator!loan_payment)),0)))</f>
        <v/>
      </c>
      <c r="K212" s="47" t="str">
        <f>IF(A212="","",ROUND((B212-Calculator!prev_date)*(Calculator!prev_heloc_rate/$O$8)*MAX(0,Calculator!prev_heloc_prin_balance),2))</f>
        <v/>
      </c>
      <c r="L212" s="47" t="str">
        <f>IF(A212="","",MAX(0,MIN(1*H212,Calculator!prev_heloc_int_balance+K212)))</f>
        <v/>
      </c>
      <c r="M212" s="47" t="str">
        <f>IF(A212="","",(Calculator!prev_heloc_int_balance+K212)-L212)</f>
        <v/>
      </c>
      <c r="N212" s="47" t="str">
        <f t="shared" si="4"/>
        <v/>
      </c>
      <c r="O212" s="47" t="str">
        <f>IF(A212="","",Calculator!prev_heloc_prin_balance-N212)</f>
        <v/>
      </c>
      <c r="P212" s="47" t="str">
        <f t="shared" si="16"/>
        <v/>
      </c>
      <c r="Q212" s="40"/>
      <c r="R212" s="67">
        <f t="shared" si="5"/>
        <v>174</v>
      </c>
      <c r="S212" s="68">
        <f t="shared" si="6"/>
        <v>48396</v>
      </c>
      <c r="T212" s="47">
        <f t="shared" si="7"/>
        <v>1079.190945</v>
      </c>
      <c r="U212" s="47">
        <f t="shared" si="8"/>
        <v>654.5276315</v>
      </c>
      <c r="V212" s="47">
        <f t="shared" si="9"/>
        <v>424.6633138</v>
      </c>
      <c r="W212" s="47">
        <f t="shared" si="10"/>
        <v>130480.863</v>
      </c>
      <c r="X212" s="40"/>
      <c r="Y212" s="67" t="str">
        <f t="shared" si="11"/>
        <v/>
      </c>
      <c r="Z212" s="68" t="str">
        <f t="shared" si="12"/>
        <v/>
      </c>
      <c r="AA212" s="47" t="str">
        <f>IF(Y212="","",MIN($D$9+Calculator!free_cash_flow,AD211+AB212))</f>
        <v/>
      </c>
      <c r="AB212" s="47" t="str">
        <f t="shared" si="13"/>
        <v/>
      </c>
      <c r="AC212" s="47" t="str">
        <f t="shared" si="14"/>
        <v/>
      </c>
      <c r="AD212" s="47" t="str">
        <f t="shared" si="15"/>
        <v/>
      </c>
    </row>
    <row r="213" ht="12.75" customHeight="1">
      <c r="A213" s="67" t="str">
        <f>IF(OR(Calculator!prev_total_owed&lt;=0,Calculator!prev_total_owed=""),"",Calculator!prev_pmt_num+1)</f>
        <v/>
      </c>
      <c r="B213" s="68" t="str">
        <f t="shared" si="1"/>
        <v/>
      </c>
      <c r="C213" s="47" t="str">
        <f>IF(A213="","",MIN(D213+Calculator!prev_prin_balance,Calculator!loan_payment+J213))</f>
        <v/>
      </c>
      <c r="D213" s="47" t="str">
        <f>IF(A213="","",ROUND($D$6/12*MAX(0,(Calculator!prev_prin_balance)),2))</f>
        <v/>
      </c>
      <c r="E213" s="47" t="str">
        <f t="shared" si="2"/>
        <v/>
      </c>
      <c r="F213" s="47" t="str">
        <f>IF(A213="","",ROUND(SUM(Calculator!prev_prin_balance,-E213),2))</f>
        <v/>
      </c>
      <c r="G213" s="69" t="str">
        <f t="shared" si="3"/>
        <v/>
      </c>
      <c r="H213" s="47" t="str">
        <f>IF(A213="","",IF(Calculator!prev_prin_balance=0,MIN(Calculator!prev_heloc_prin_balance+Calculator!prev_heloc_int_balance+K213,MAX(0,Calculator!free_cash_flow+Calculator!loan_payment))+IF($O$7="No",0,Calculator!loan_payment+$I$6),IF($O$7="No",Calculator!free_cash_flow,$I$5)))</f>
        <v/>
      </c>
      <c r="I213" s="47" t="str">
        <f>IF(A213="","",IF($O$7="Yes",$I$6+Calculator!loan_payment,0))</f>
        <v/>
      </c>
      <c r="J213" s="47" t="str">
        <f>IF(A213="","",IF(Calculator!prev_prin_balance&lt;=0,0,IF(Calculator!prev_heloc_prin_balance&lt;Calculator!free_cash_flow,MAX(0,MIN($O$6,D213+Calculator!prev_prin_balance+Calculator!loan_payment)),0)))</f>
        <v/>
      </c>
      <c r="K213" s="47" t="str">
        <f>IF(A213="","",ROUND((B213-Calculator!prev_date)*(Calculator!prev_heloc_rate/$O$8)*MAX(0,Calculator!prev_heloc_prin_balance),2))</f>
        <v/>
      </c>
      <c r="L213" s="47" t="str">
        <f>IF(A213="","",MAX(0,MIN(1*H213,Calculator!prev_heloc_int_balance+K213)))</f>
        <v/>
      </c>
      <c r="M213" s="47" t="str">
        <f>IF(A213="","",(Calculator!prev_heloc_int_balance+K213)-L213)</f>
        <v/>
      </c>
      <c r="N213" s="47" t="str">
        <f t="shared" si="4"/>
        <v/>
      </c>
      <c r="O213" s="47" t="str">
        <f>IF(A213="","",Calculator!prev_heloc_prin_balance-N213)</f>
        <v/>
      </c>
      <c r="P213" s="47" t="str">
        <f t="shared" si="16"/>
        <v/>
      </c>
      <c r="Q213" s="40"/>
      <c r="R213" s="67">
        <f t="shared" si="5"/>
        <v>175</v>
      </c>
      <c r="S213" s="68">
        <f t="shared" si="6"/>
        <v>48427</v>
      </c>
      <c r="T213" s="47">
        <f t="shared" si="7"/>
        <v>1079.190945</v>
      </c>
      <c r="U213" s="47">
        <f t="shared" si="8"/>
        <v>652.4043149</v>
      </c>
      <c r="V213" s="47">
        <f t="shared" si="9"/>
        <v>426.7866303</v>
      </c>
      <c r="W213" s="47">
        <f t="shared" si="10"/>
        <v>130054.0764</v>
      </c>
      <c r="X213" s="40"/>
      <c r="Y213" s="67" t="str">
        <f t="shared" si="11"/>
        <v/>
      </c>
      <c r="Z213" s="68" t="str">
        <f t="shared" si="12"/>
        <v/>
      </c>
      <c r="AA213" s="47" t="str">
        <f>IF(Y213="","",MIN($D$9+Calculator!free_cash_flow,AD212+AB213))</f>
        <v/>
      </c>
      <c r="AB213" s="47" t="str">
        <f t="shared" si="13"/>
        <v/>
      </c>
      <c r="AC213" s="47" t="str">
        <f t="shared" si="14"/>
        <v/>
      </c>
      <c r="AD213" s="47" t="str">
        <f t="shared" si="15"/>
        <v/>
      </c>
    </row>
    <row r="214" ht="12.75" customHeight="1">
      <c r="A214" s="67" t="str">
        <f>IF(OR(Calculator!prev_total_owed&lt;=0,Calculator!prev_total_owed=""),"",Calculator!prev_pmt_num+1)</f>
        <v/>
      </c>
      <c r="B214" s="68" t="str">
        <f t="shared" si="1"/>
        <v/>
      </c>
      <c r="C214" s="47" t="str">
        <f>IF(A214="","",MIN(D214+Calculator!prev_prin_balance,Calculator!loan_payment+J214))</f>
        <v/>
      </c>
      <c r="D214" s="47" t="str">
        <f>IF(A214="","",ROUND($D$6/12*MAX(0,(Calculator!prev_prin_balance)),2))</f>
        <v/>
      </c>
      <c r="E214" s="47" t="str">
        <f t="shared" si="2"/>
        <v/>
      </c>
      <c r="F214" s="47" t="str">
        <f>IF(A214="","",ROUND(SUM(Calculator!prev_prin_balance,-E214),2))</f>
        <v/>
      </c>
      <c r="G214" s="69" t="str">
        <f t="shared" si="3"/>
        <v/>
      </c>
      <c r="H214" s="47" t="str">
        <f>IF(A214="","",IF(Calculator!prev_prin_balance=0,MIN(Calculator!prev_heloc_prin_balance+Calculator!prev_heloc_int_balance+K214,MAX(0,Calculator!free_cash_flow+Calculator!loan_payment))+IF($O$7="No",0,Calculator!loan_payment+$I$6),IF($O$7="No",Calculator!free_cash_flow,$I$5)))</f>
        <v/>
      </c>
      <c r="I214" s="47" t="str">
        <f>IF(A214="","",IF($O$7="Yes",$I$6+Calculator!loan_payment,0))</f>
        <v/>
      </c>
      <c r="J214" s="47" t="str">
        <f>IF(A214="","",IF(Calculator!prev_prin_balance&lt;=0,0,IF(Calculator!prev_heloc_prin_balance&lt;Calculator!free_cash_flow,MAX(0,MIN($O$6,D214+Calculator!prev_prin_balance+Calculator!loan_payment)),0)))</f>
        <v/>
      </c>
      <c r="K214" s="47" t="str">
        <f>IF(A214="","",ROUND((B214-Calculator!prev_date)*(Calculator!prev_heloc_rate/$O$8)*MAX(0,Calculator!prev_heloc_prin_balance),2))</f>
        <v/>
      </c>
      <c r="L214" s="47" t="str">
        <f>IF(A214="","",MAX(0,MIN(1*H214,Calculator!prev_heloc_int_balance+K214)))</f>
        <v/>
      </c>
      <c r="M214" s="47" t="str">
        <f>IF(A214="","",(Calculator!prev_heloc_int_balance+K214)-L214)</f>
        <v/>
      </c>
      <c r="N214" s="47" t="str">
        <f t="shared" si="4"/>
        <v/>
      </c>
      <c r="O214" s="47" t="str">
        <f>IF(A214="","",Calculator!prev_heloc_prin_balance-N214)</f>
        <v/>
      </c>
      <c r="P214" s="47" t="str">
        <f t="shared" si="16"/>
        <v/>
      </c>
      <c r="Q214" s="40"/>
      <c r="R214" s="67">
        <f t="shared" si="5"/>
        <v>176</v>
      </c>
      <c r="S214" s="68">
        <f t="shared" si="6"/>
        <v>48458</v>
      </c>
      <c r="T214" s="47">
        <f t="shared" si="7"/>
        <v>1079.190945</v>
      </c>
      <c r="U214" s="47">
        <f t="shared" si="8"/>
        <v>650.2703818</v>
      </c>
      <c r="V214" s="47">
        <f t="shared" si="9"/>
        <v>428.9205635</v>
      </c>
      <c r="W214" s="47">
        <f t="shared" si="10"/>
        <v>129625.1558</v>
      </c>
      <c r="X214" s="40"/>
      <c r="Y214" s="67" t="str">
        <f t="shared" si="11"/>
        <v/>
      </c>
      <c r="Z214" s="68" t="str">
        <f t="shared" si="12"/>
        <v/>
      </c>
      <c r="AA214" s="47" t="str">
        <f>IF(Y214="","",MIN($D$9+Calculator!free_cash_flow,AD213+AB214))</f>
        <v/>
      </c>
      <c r="AB214" s="47" t="str">
        <f t="shared" si="13"/>
        <v/>
      </c>
      <c r="AC214" s="47" t="str">
        <f t="shared" si="14"/>
        <v/>
      </c>
      <c r="AD214" s="47" t="str">
        <f t="shared" si="15"/>
        <v/>
      </c>
    </row>
    <row r="215" ht="12.75" customHeight="1">
      <c r="A215" s="67" t="str">
        <f>IF(OR(Calculator!prev_total_owed&lt;=0,Calculator!prev_total_owed=""),"",Calculator!prev_pmt_num+1)</f>
        <v/>
      </c>
      <c r="B215" s="68" t="str">
        <f t="shared" si="1"/>
        <v/>
      </c>
      <c r="C215" s="47" t="str">
        <f>IF(A215="","",MIN(D215+Calculator!prev_prin_balance,Calculator!loan_payment+J215))</f>
        <v/>
      </c>
      <c r="D215" s="47" t="str">
        <f>IF(A215="","",ROUND($D$6/12*MAX(0,(Calculator!prev_prin_balance)),2))</f>
        <v/>
      </c>
      <c r="E215" s="47" t="str">
        <f t="shared" si="2"/>
        <v/>
      </c>
      <c r="F215" s="47" t="str">
        <f>IF(A215="","",ROUND(SUM(Calculator!prev_prin_balance,-E215),2))</f>
        <v/>
      </c>
      <c r="G215" s="69" t="str">
        <f t="shared" si="3"/>
        <v/>
      </c>
      <c r="H215" s="47" t="str">
        <f>IF(A215="","",IF(Calculator!prev_prin_balance=0,MIN(Calculator!prev_heloc_prin_balance+Calculator!prev_heloc_int_balance+K215,MAX(0,Calculator!free_cash_flow+Calculator!loan_payment))+IF($O$7="No",0,Calculator!loan_payment+$I$6),IF($O$7="No",Calculator!free_cash_flow,$I$5)))</f>
        <v/>
      </c>
      <c r="I215" s="47" t="str">
        <f>IF(A215="","",IF($O$7="Yes",$I$6+Calculator!loan_payment,0))</f>
        <v/>
      </c>
      <c r="J215" s="47" t="str">
        <f>IF(A215="","",IF(Calculator!prev_prin_balance&lt;=0,0,IF(Calculator!prev_heloc_prin_balance&lt;Calculator!free_cash_flow,MAX(0,MIN($O$6,D215+Calculator!prev_prin_balance+Calculator!loan_payment)),0)))</f>
        <v/>
      </c>
      <c r="K215" s="47" t="str">
        <f>IF(A215="","",ROUND((B215-Calculator!prev_date)*(Calculator!prev_heloc_rate/$O$8)*MAX(0,Calculator!prev_heloc_prin_balance),2))</f>
        <v/>
      </c>
      <c r="L215" s="47" t="str">
        <f>IF(A215="","",MAX(0,MIN(1*H215,Calculator!prev_heloc_int_balance+K215)))</f>
        <v/>
      </c>
      <c r="M215" s="47" t="str">
        <f>IF(A215="","",(Calculator!prev_heloc_int_balance+K215)-L215)</f>
        <v/>
      </c>
      <c r="N215" s="47" t="str">
        <f t="shared" si="4"/>
        <v/>
      </c>
      <c r="O215" s="47" t="str">
        <f>IF(A215="","",Calculator!prev_heloc_prin_balance-N215)</f>
        <v/>
      </c>
      <c r="P215" s="47" t="str">
        <f t="shared" si="16"/>
        <v/>
      </c>
      <c r="Q215" s="40"/>
      <c r="R215" s="67">
        <f t="shared" si="5"/>
        <v>177</v>
      </c>
      <c r="S215" s="68">
        <f t="shared" si="6"/>
        <v>48488</v>
      </c>
      <c r="T215" s="47">
        <f t="shared" si="7"/>
        <v>1079.190945</v>
      </c>
      <c r="U215" s="47">
        <f t="shared" si="8"/>
        <v>648.125779</v>
      </c>
      <c r="V215" s="47">
        <f t="shared" si="9"/>
        <v>431.0651663</v>
      </c>
      <c r="W215" s="47">
        <f t="shared" si="10"/>
        <v>129194.0906</v>
      </c>
      <c r="X215" s="40"/>
      <c r="Y215" s="67" t="str">
        <f t="shared" si="11"/>
        <v/>
      </c>
      <c r="Z215" s="68" t="str">
        <f t="shared" si="12"/>
        <v/>
      </c>
      <c r="AA215" s="47" t="str">
        <f>IF(Y215="","",MIN($D$9+Calculator!free_cash_flow,AD214+AB215))</f>
        <v/>
      </c>
      <c r="AB215" s="47" t="str">
        <f t="shared" si="13"/>
        <v/>
      </c>
      <c r="AC215" s="47" t="str">
        <f t="shared" si="14"/>
        <v/>
      </c>
      <c r="AD215" s="47" t="str">
        <f t="shared" si="15"/>
        <v/>
      </c>
    </row>
    <row r="216" ht="12.75" customHeight="1">
      <c r="A216" s="67" t="str">
        <f>IF(OR(Calculator!prev_total_owed&lt;=0,Calculator!prev_total_owed=""),"",Calculator!prev_pmt_num+1)</f>
        <v/>
      </c>
      <c r="B216" s="68" t="str">
        <f t="shared" si="1"/>
        <v/>
      </c>
      <c r="C216" s="47" t="str">
        <f>IF(A216="","",MIN(D216+Calculator!prev_prin_balance,Calculator!loan_payment+J216))</f>
        <v/>
      </c>
      <c r="D216" s="47" t="str">
        <f>IF(A216="","",ROUND($D$6/12*MAX(0,(Calculator!prev_prin_balance)),2))</f>
        <v/>
      </c>
      <c r="E216" s="47" t="str">
        <f t="shared" si="2"/>
        <v/>
      </c>
      <c r="F216" s="47" t="str">
        <f>IF(A216="","",ROUND(SUM(Calculator!prev_prin_balance,-E216),2))</f>
        <v/>
      </c>
      <c r="G216" s="69" t="str">
        <f t="shared" si="3"/>
        <v/>
      </c>
      <c r="H216" s="47" t="str">
        <f>IF(A216="","",IF(Calculator!prev_prin_balance=0,MIN(Calculator!prev_heloc_prin_balance+Calculator!prev_heloc_int_balance+K216,MAX(0,Calculator!free_cash_flow+Calculator!loan_payment))+IF($O$7="No",0,Calculator!loan_payment+$I$6),IF($O$7="No",Calculator!free_cash_flow,$I$5)))</f>
        <v/>
      </c>
      <c r="I216" s="47" t="str">
        <f>IF(A216="","",IF($O$7="Yes",$I$6+Calculator!loan_payment,0))</f>
        <v/>
      </c>
      <c r="J216" s="47" t="str">
        <f>IF(A216="","",IF(Calculator!prev_prin_balance&lt;=0,0,IF(Calculator!prev_heloc_prin_balance&lt;Calculator!free_cash_flow,MAX(0,MIN($O$6,D216+Calculator!prev_prin_balance+Calculator!loan_payment)),0)))</f>
        <v/>
      </c>
      <c r="K216" s="47" t="str">
        <f>IF(A216="","",ROUND((B216-Calculator!prev_date)*(Calculator!prev_heloc_rate/$O$8)*MAX(0,Calculator!prev_heloc_prin_balance),2))</f>
        <v/>
      </c>
      <c r="L216" s="47" t="str">
        <f>IF(A216="","",MAX(0,MIN(1*H216,Calculator!prev_heloc_int_balance+K216)))</f>
        <v/>
      </c>
      <c r="M216" s="47" t="str">
        <f>IF(A216="","",(Calculator!prev_heloc_int_balance+K216)-L216)</f>
        <v/>
      </c>
      <c r="N216" s="47" t="str">
        <f t="shared" si="4"/>
        <v/>
      </c>
      <c r="O216" s="47" t="str">
        <f>IF(A216="","",Calculator!prev_heloc_prin_balance-N216)</f>
        <v/>
      </c>
      <c r="P216" s="47" t="str">
        <f t="shared" si="16"/>
        <v/>
      </c>
      <c r="Q216" s="40"/>
      <c r="R216" s="67">
        <f t="shared" si="5"/>
        <v>178</v>
      </c>
      <c r="S216" s="68">
        <f t="shared" si="6"/>
        <v>48519</v>
      </c>
      <c r="T216" s="47">
        <f t="shared" si="7"/>
        <v>1079.190945</v>
      </c>
      <c r="U216" s="47">
        <f t="shared" si="8"/>
        <v>645.9704531</v>
      </c>
      <c r="V216" s="47">
        <f t="shared" si="9"/>
        <v>433.2204921</v>
      </c>
      <c r="W216" s="47">
        <f t="shared" si="10"/>
        <v>128760.8701</v>
      </c>
      <c r="X216" s="40"/>
      <c r="Y216" s="67" t="str">
        <f t="shared" si="11"/>
        <v/>
      </c>
      <c r="Z216" s="68" t="str">
        <f t="shared" si="12"/>
        <v/>
      </c>
      <c r="AA216" s="47" t="str">
        <f>IF(Y216="","",MIN($D$9+Calculator!free_cash_flow,AD215+AB216))</f>
        <v/>
      </c>
      <c r="AB216" s="47" t="str">
        <f t="shared" si="13"/>
        <v/>
      </c>
      <c r="AC216" s="47" t="str">
        <f t="shared" si="14"/>
        <v/>
      </c>
      <c r="AD216" s="47" t="str">
        <f t="shared" si="15"/>
        <v/>
      </c>
    </row>
    <row r="217" ht="12.75" customHeight="1">
      <c r="A217" s="67" t="str">
        <f>IF(OR(Calculator!prev_total_owed&lt;=0,Calculator!prev_total_owed=""),"",Calculator!prev_pmt_num+1)</f>
        <v/>
      </c>
      <c r="B217" s="68" t="str">
        <f t="shared" si="1"/>
        <v/>
      </c>
      <c r="C217" s="47" t="str">
        <f>IF(A217="","",MIN(D217+Calculator!prev_prin_balance,Calculator!loan_payment+J217))</f>
        <v/>
      </c>
      <c r="D217" s="47" t="str">
        <f>IF(A217="","",ROUND($D$6/12*MAX(0,(Calculator!prev_prin_balance)),2))</f>
        <v/>
      </c>
      <c r="E217" s="47" t="str">
        <f t="shared" si="2"/>
        <v/>
      </c>
      <c r="F217" s="47" t="str">
        <f>IF(A217="","",ROUND(SUM(Calculator!prev_prin_balance,-E217),2))</f>
        <v/>
      </c>
      <c r="G217" s="69" t="str">
        <f t="shared" si="3"/>
        <v/>
      </c>
      <c r="H217" s="47" t="str">
        <f>IF(A217="","",IF(Calculator!prev_prin_balance=0,MIN(Calculator!prev_heloc_prin_balance+Calculator!prev_heloc_int_balance+K217,MAX(0,Calculator!free_cash_flow+Calculator!loan_payment))+IF($O$7="No",0,Calculator!loan_payment+$I$6),IF($O$7="No",Calculator!free_cash_flow,$I$5)))</f>
        <v/>
      </c>
      <c r="I217" s="47" t="str">
        <f>IF(A217="","",IF($O$7="Yes",$I$6+Calculator!loan_payment,0))</f>
        <v/>
      </c>
      <c r="J217" s="47" t="str">
        <f>IF(A217="","",IF(Calculator!prev_prin_balance&lt;=0,0,IF(Calculator!prev_heloc_prin_balance&lt;Calculator!free_cash_flow,MAX(0,MIN($O$6,D217+Calculator!prev_prin_balance+Calculator!loan_payment)),0)))</f>
        <v/>
      </c>
      <c r="K217" s="47" t="str">
        <f>IF(A217="","",ROUND((B217-Calculator!prev_date)*(Calculator!prev_heloc_rate/$O$8)*MAX(0,Calculator!prev_heloc_prin_balance),2))</f>
        <v/>
      </c>
      <c r="L217" s="47" t="str">
        <f>IF(A217="","",MAX(0,MIN(1*H217,Calculator!prev_heloc_int_balance+K217)))</f>
        <v/>
      </c>
      <c r="M217" s="47" t="str">
        <f>IF(A217="","",(Calculator!prev_heloc_int_balance+K217)-L217)</f>
        <v/>
      </c>
      <c r="N217" s="47" t="str">
        <f t="shared" si="4"/>
        <v/>
      </c>
      <c r="O217" s="47" t="str">
        <f>IF(A217="","",Calculator!prev_heloc_prin_balance-N217)</f>
        <v/>
      </c>
      <c r="P217" s="47" t="str">
        <f t="shared" si="16"/>
        <v/>
      </c>
      <c r="Q217" s="40"/>
      <c r="R217" s="67">
        <f t="shared" si="5"/>
        <v>179</v>
      </c>
      <c r="S217" s="68">
        <f t="shared" si="6"/>
        <v>48549</v>
      </c>
      <c r="T217" s="47">
        <f t="shared" si="7"/>
        <v>1079.190945</v>
      </c>
      <c r="U217" s="47">
        <f t="shared" si="8"/>
        <v>643.8043507</v>
      </c>
      <c r="V217" s="47">
        <f t="shared" si="9"/>
        <v>435.3865946</v>
      </c>
      <c r="W217" s="47">
        <f t="shared" si="10"/>
        <v>128325.4835</v>
      </c>
      <c r="X217" s="40"/>
      <c r="Y217" s="67" t="str">
        <f t="shared" si="11"/>
        <v/>
      </c>
      <c r="Z217" s="68" t="str">
        <f t="shared" si="12"/>
        <v/>
      </c>
      <c r="AA217" s="47" t="str">
        <f>IF(Y217="","",MIN($D$9+Calculator!free_cash_flow,AD216+AB217))</f>
        <v/>
      </c>
      <c r="AB217" s="47" t="str">
        <f t="shared" si="13"/>
        <v/>
      </c>
      <c r="AC217" s="47" t="str">
        <f t="shared" si="14"/>
        <v/>
      </c>
      <c r="AD217" s="47" t="str">
        <f t="shared" si="15"/>
        <v/>
      </c>
    </row>
    <row r="218" ht="12.75" customHeight="1">
      <c r="A218" s="67" t="str">
        <f>IF(OR(Calculator!prev_total_owed&lt;=0,Calculator!prev_total_owed=""),"",Calculator!prev_pmt_num+1)</f>
        <v/>
      </c>
      <c r="B218" s="68" t="str">
        <f t="shared" si="1"/>
        <v/>
      </c>
      <c r="C218" s="47" t="str">
        <f>IF(A218="","",MIN(D218+Calculator!prev_prin_balance,Calculator!loan_payment+J218))</f>
        <v/>
      </c>
      <c r="D218" s="47" t="str">
        <f>IF(A218="","",ROUND($D$6/12*MAX(0,(Calculator!prev_prin_balance)),2))</f>
        <v/>
      </c>
      <c r="E218" s="47" t="str">
        <f t="shared" si="2"/>
        <v/>
      </c>
      <c r="F218" s="47" t="str">
        <f>IF(A218="","",ROUND(SUM(Calculator!prev_prin_balance,-E218),2))</f>
        <v/>
      </c>
      <c r="G218" s="69" t="str">
        <f t="shared" si="3"/>
        <v/>
      </c>
      <c r="H218" s="47" t="str">
        <f>IF(A218="","",IF(Calculator!prev_prin_balance=0,MIN(Calculator!prev_heloc_prin_balance+Calculator!prev_heloc_int_balance+K218,MAX(0,Calculator!free_cash_flow+Calculator!loan_payment))+IF($O$7="No",0,Calculator!loan_payment+$I$6),IF($O$7="No",Calculator!free_cash_flow,$I$5)))</f>
        <v/>
      </c>
      <c r="I218" s="47" t="str">
        <f>IF(A218="","",IF($O$7="Yes",$I$6+Calculator!loan_payment,0))</f>
        <v/>
      </c>
      <c r="J218" s="47" t="str">
        <f>IF(A218="","",IF(Calculator!prev_prin_balance&lt;=0,0,IF(Calculator!prev_heloc_prin_balance&lt;Calculator!free_cash_flow,MAX(0,MIN($O$6,D218+Calculator!prev_prin_balance+Calculator!loan_payment)),0)))</f>
        <v/>
      </c>
      <c r="K218" s="47" t="str">
        <f>IF(A218="","",ROUND((B218-Calculator!prev_date)*(Calculator!prev_heloc_rate/$O$8)*MAX(0,Calculator!prev_heloc_prin_balance),2))</f>
        <v/>
      </c>
      <c r="L218" s="47" t="str">
        <f>IF(A218="","",MAX(0,MIN(1*H218,Calculator!prev_heloc_int_balance+K218)))</f>
        <v/>
      </c>
      <c r="M218" s="47" t="str">
        <f>IF(A218="","",(Calculator!prev_heloc_int_balance+K218)-L218)</f>
        <v/>
      </c>
      <c r="N218" s="47" t="str">
        <f t="shared" si="4"/>
        <v/>
      </c>
      <c r="O218" s="47" t="str">
        <f>IF(A218="","",Calculator!prev_heloc_prin_balance-N218)</f>
        <v/>
      </c>
      <c r="P218" s="47" t="str">
        <f t="shared" si="16"/>
        <v/>
      </c>
      <c r="Q218" s="40"/>
      <c r="R218" s="67">
        <f t="shared" si="5"/>
        <v>180</v>
      </c>
      <c r="S218" s="68">
        <f t="shared" si="6"/>
        <v>48580</v>
      </c>
      <c r="T218" s="47">
        <f t="shared" si="7"/>
        <v>1079.190945</v>
      </c>
      <c r="U218" s="47">
        <f t="shared" si="8"/>
        <v>641.6274177</v>
      </c>
      <c r="V218" s="47">
        <f t="shared" si="9"/>
        <v>437.5635276</v>
      </c>
      <c r="W218" s="47">
        <f t="shared" si="10"/>
        <v>127887.92</v>
      </c>
      <c r="X218" s="40"/>
      <c r="Y218" s="67" t="str">
        <f t="shared" si="11"/>
        <v/>
      </c>
      <c r="Z218" s="68" t="str">
        <f t="shared" si="12"/>
        <v/>
      </c>
      <c r="AA218" s="47" t="str">
        <f>IF(Y218="","",MIN($D$9+Calculator!free_cash_flow,AD217+AB218))</f>
        <v/>
      </c>
      <c r="AB218" s="47" t="str">
        <f t="shared" si="13"/>
        <v/>
      </c>
      <c r="AC218" s="47" t="str">
        <f t="shared" si="14"/>
        <v/>
      </c>
      <c r="AD218" s="47" t="str">
        <f t="shared" si="15"/>
        <v/>
      </c>
    </row>
    <row r="219" ht="12.75" customHeight="1">
      <c r="A219" s="67" t="str">
        <f>IF(OR(Calculator!prev_total_owed&lt;=0,Calculator!prev_total_owed=""),"",Calculator!prev_pmt_num+1)</f>
        <v/>
      </c>
      <c r="B219" s="68" t="str">
        <f t="shared" si="1"/>
        <v/>
      </c>
      <c r="C219" s="47" t="str">
        <f>IF(A219="","",MIN(D219+Calculator!prev_prin_balance,Calculator!loan_payment+J219))</f>
        <v/>
      </c>
      <c r="D219" s="47" t="str">
        <f>IF(A219="","",ROUND($D$6/12*MAX(0,(Calculator!prev_prin_balance)),2))</f>
        <v/>
      </c>
      <c r="E219" s="47" t="str">
        <f t="shared" si="2"/>
        <v/>
      </c>
      <c r="F219" s="47" t="str">
        <f>IF(A219="","",ROUND(SUM(Calculator!prev_prin_balance,-E219),2))</f>
        <v/>
      </c>
      <c r="G219" s="69" t="str">
        <f t="shared" si="3"/>
        <v/>
      </c>
      <c r="H219" s="47" t="str">
        <f>IF(A219="","",IF(Calculator!prev_prin_balance=0,MIN(Calculator!prev_heloc_prin_balance+Calculator!prev_heloc_int_balance+K219,MAX(0,Calculator!free_cash_flow+Calculator!loan_payment))+IF($O$7="No",0,Calculator!loan_payment+$I$6),IF($O$7="No",Calculator!free_cash_flow,$I$5)))</f>
        <v/>
      </c>
      <c r="I219" s="47" t="str">
        <f>IF(A219="","",IF($O$7="Yes",$I$6+Calculator!loan_payment,0))</f>
        <v/>
      </c>
      <c r="J219" s="47" t="str">
        <f>IF(A219="","",IF(Calculator!prev_prin_balance&lt;=0,0,IF(Calculator!prev_heloc_prin_balance&lt;Calculator!free_cash_flow,MAX(0,MIN($O$6,D219+Calculator!prev_prin_balance+Calculator!loan_payment)),0)))</f>
        <v/>
      </c>
      <c r="K219" s="47" t="str">
        <f>IF(A219="","",ROUND((B219-Calculator!prev_date)*(Calculator!prev_heloc_rate/$O$8)*MAX(0,Calculator!prev_heloc_prin_balance),2))</f>
        <v/>
      </c>
      <c r="L219" s="47" t="str">
        <f>IF(A219="","",MAX(0,MIN(1*H219,Calculator!prev_heloc_int_balance+K219)))</f>
        <v/>
      </c>
      <c r="M219" s="47" t="str">
        <f>IF(A219="","",(Calculator!prev_heloc_int_balance+K219)-L219)</f>
        <v/>
      </c>
      <c r="N219" s="47" t="str">
        <f t="shared" si="4"/>
        <v/>
      </c>
      <c r="O219" s="47" t="str">
        <f>IF(A219="","",Calculator!prev_heloc_prin_balance-N219)</f>
        <v/>
      </c>
      <c r="P219" s="47" t="str">
        <f t="shared" si="16"/>
        <v/>
      </c>
      <c r="Q219" s="40"/>
      <c r="R219" s="67">
        <f t="shared" si="5"/>
        <v>181</v>
      </c>
      <c r="S219" s="68">
        <f t="shared" si="6"/>
        <v>48611</v>
      </c>
      <c r="T219" s="47">
        <f t="shared" si="7"/>
        <v>1079.190945</v>
      </c>
      <c r="U219" s="47">
        <f t="shared" si="8"/>
        <v>639.4396001</v>
      </c>
      <c r="V219" s="47">
        <f t="shared" si="9"/>
        <v>439.7513452</v>
      </c>
      <c r="W219" s="47">
        <f t="shared" si="10"/>
        <v>127448.1687</v>
      </c>
      <c r="X219" s="40"/>
      <c r="Y219" s="67" t="str">
        <f t="shared" si="11"/>
        <v/>
      </c>
      <c r="Z219" s="68" t="str">
        <f t="shared" si="12"/>
        <v/>
      </c>
      <c r="AA219" s="47" t="str">
        <f>IF(Y219="","",MIN($D$9+Calculator!free_cash_flow,AD218+AB219))</f>
        <v/>
      </c>
      <c r="AB219" s="47" t="str">
        <f t="shared" si="13"/>
        <v/>
      </c>
      <c r="AC219" s="47" t="str">
        <f t="shared" si="14"/>
        <v/>
      </c>
      <c r="AD219" s="47" t="str">
        <f t="shared" si="15"/>
        <v/>
      </c>
    </row>
    <row r="220" ht="12.75" customHeight="1">
      <c r="A220" s="67" t="str">
        <f>IF(OR(Calculator!prev_total_owed&lt;=0,Calculator!prev_total_owed=""),"",Calculator!prev_pmt_num+1)</f>
        <v/>
      </c>
      <c r="B220" s="68" t="str">
        <f t="shared" si="1"/>
        <v/>
      </c>
      <c r="C220" s="47" t="str">
        <f>IF(A220="","",MIN(D220+Calculator!prev_prin_balance,Calculator!loan_payment+J220))</f>
        <v/>
      </c>
      <c r="D220" s="47" t="str">
        <f>IF(A220="","",ROUND($D$6/12*MAX(0,(Calculator!prev_prin_balance)),2))</f>
        <v/>
      </c>
      <c r="E220" s="47" t="str">
        <f t="shared" si="2"/>
        <v/>
      </c>
      <c r="F220" s="47" t="str">
        <f>IF(A220="","",ROUND(SUM(Calculator!prev_prin_balance,-E220),2))</f>
        <v/>
      </c>
      <c r="G220" s="69" t="str">
        <f t="shared" si="3"/>
        <v/>
      </c>
      <c r="H220" s="47" t="str">
        <f>IF(A220="","",IF(Calculator!prev_prin_balance=0,MIN(Calculator!prev_heloc_prin_balance+Calculator!prev_heloc_int_balance+K220,MAX(0,Calculator!free_cash_flow+Calculator!loan_payment))+IF($O$7="No",0,Calculator!loan_payment+$I$6),IF($O$7="No",Calculator!free_cash_flow,$I$5)))</f>
        <v/>
      </c>
      <c r="I220" s="47" t="str">
        <f>IF(A220="","",IF($O$7="Yes",$I$6+Calculator!loan_payment,0))</f>
        <v/>
      </c>
      <c r="J220" s="47" t="str">
        <f>IF(A220="","",IF(Calculator!prev_prin_balance&lt;=0,0,IF(Calculator!prev_heloc_prin_balance&lt;Calculator!free_cash_flow,MAX(0,MIN($O$6,D220+Calculator!prev_prin_balance+Calculator!loan_payment)),0)))</f>
        <v/>
      </c>
      <c r="K220" s="47" t="str">
        <f>IF(A220="","",ROUND((B220-Calculator!prev_date)*(Calculator!prev_heloc_rate/$O$8)*MAX(0,Calculator!prev_heloc_prin_balance),2))</f>
        <v/>
      </c>
      <c r="L220" s="47" t="str">
        <f>IF(A220="","",MAX(0,MIN(1*H220,Calculator!prev_heloc_int_balance+K220)))</f>
        <v/>
      </c>
      <c r="M220" s="47" t="str">
        <f>IF(A220="","",(Calculator!prev_heloc_int_balance+K220)-L220)</f>
        <v/>
      </c>
      <c r="N220" s="47" t="str">
        <f t="shared" si="4"/>
        <v/>
      </c>
      <c r="O220" s="47" t="str">
        <f>IF(A220="","",Calculator!prev_heloc_prin_balance-N220)</f>
        <v/>
      </c>
      <c r="P220" s="47" t="str">
        <f t="shared" si="16"/>
        <v/>
      </c>
      <c r="Q220" s="40"/>
      <c r="R220" s="67">
        <f t="shared" si="5"/>
        <v>182</v>
      </c>
      <c r="S220" s="68">
        <f t="shared" si="6"/>
        <v>48639</v>
      </c>
      <c r="T220" s="47">
        <f t="shared" si="7"/>
        <v>1079.190945</v>
      </c>
      <c r="U220" s="47">
        <f t="shared" si="8"/>
        <v>637.2408433</v>
      </c>
      <c r="V220" s="47">
        <f t="shared" si="9"/>
        <v>441.9501019</v>
      </c>
      <c r="W220" s="47">
        <f t="shared" si="10"/>
        <v>127006.2186</v>
      </c>
      <c r="X220" s="40"/>
      <c r="Y220" s="67" t="str">
        <f t="shared" si="11"/>
        <v/>
      </c>
      <c r="Z220" s="68" t="str">
        <f t="shared" si="12"/>
        <v/>
      </c>
      <c r="AA220" s="47" t="str">
        <f>IF(Y220="","",MIN($D$9+Calculator!free_cash_flow,AD219+AB220))</f>
        <v/>
      </c>
      <c r="AB220" s="47" t="str">
        <f t="shared" si="13"/>
        <v/>
      </c>
      <c r="AC220" s="47" t="str">
        <f t="shared" si="14"/>
        <v/>
      </c>
      <c r="AD220" s="47" t="str">
        <f t="shared" si="15"/>
        <v/>
      </c>
    </row>
    <row r="221" ht="12.75" customHeight="1">
      <c r="A221" s="67" t="str">
        <f>IF(OR(Calculator!prev_total_owed&lt;=0,Calculator!prev_total_owed=""),"",Calculator!prev_pmt_num+1)</f>
        <v/>
      </c>
      <c r="B221" s="68" t="str">
        <f t="shared" si="1"/>
        <v/>
      </c>
      <c r="C221" s="47" t="str">
        <f>IF(A221="","",MIN(D221+Calculator!prev_prin_balance,Calculator!loan_payment+J221))</f>
        <v/>
      </c>
      <c r="D221" s="47" t="str">
        <f>IF(A221="","",ROUND($D$6/12*MAX(0,(Calculator!prev_prin_balance)),2))</f>
        <v/>
      </c>
      <c r="E221" s="47" t="str">
        <f t="shared" si="2"/>
        <v/>
      </c>
      <c r="F221" s="47" t="str">
        <f>IF(A221="","",ROUND(SUM(Calculator!prev_prin_balance,-E221),2))</f>
        <v/>
      </c>
      <c r="G221" s="69" t="str">
        <f t="shared" si="3"/>
        <v/>
      </c>
      <c r="H221" s="47" t="str">
        <f>IF(A221="","",IF(Calculator!prev_prin_balance=0,MIN(Calculator!prev_heloc_prin_balance+Calculator!prev_heloc_int_balance+K221,MAX(0,Calculator!free_cash_flow+Calculator!loan_payment))+IF($O$7="No",0,Calculator!loan_payment+$I$6),IF($O$7="No",Calculator!free_cash_flow,$I$5)))</f>
        <v/>
      </c>
      <c r="I221" s="47" t="str">
        <f>IF(A221="","",IF($O$7="Yes",$I$6+Calculator!loan_payment,0))</f>
        <v/>
      </c>
      <c r="J221" s="47" t="str">
        <f>IF(A221="","",IF(Calculator!prev_prin_balance&lt;=0,0,IF(Calculator!prev_heloc_prin_balance&lt;Calculator!free_cash_flow,MAX(0,MIN($O$6,D221+Calculator!prev_prin_balance+Calculator!loan_payment)),0)))</f>
        <v/>
      </c>
      <c r="K221" s="47" t="str">
        <f>IF(A221="","",ROUND((B221-Calculator!prev_date)*(Calculator!prev_heloc_rate/$O$8)*MAX(0,Calculator!prev_heloc_prin_balance),2))</f>
        <v/>
      </c>
      <c r="L221" s="47" t="str">
        <f>IF(A221="","",MAX(0,MIN(1*H221,Calculator!prev_heloc_int_balance+K221)))</f>
        <v/>
      </c>
      <c r="M221" s="47" t="str">
        <f>IF(A221="","",(Calculator!prev_heloc_int_balance+K221)-L221)</f>
        <v/>
      </c>
      <c r="N221" s="47" t="str">
        <f t="shared" si="4"/>
        <v/>
      </c>
      <c r="O221" s="47" t="str">
        <f>IF(A221="","",Calculator!prev_heloc_prin_balance-N221)</f>
        <v/>
      </c>
      <c r="P221" s="47" t="str">
        <f t="shared" si="16"/>
        <v/>
      </c>
      <c r="Q221" s="40"/>
      <c r="R221" s="67">
        <f t="shared" si="5"/>
        <v>183</v>
      </c>
      <c r="S221" s="68">
        <f t="shared" si="6"/>
        <v>48670</v>
      </c>
      <c r="T221" s="47">
        <f t="shared" si="7"/>
        <v>1079.190945</v>
      </c>
      <c r="U221" s="47">
        <f t="shared" si="8"/>
        <v>635.0310928</v>
      </c>
      <c r="V221" s="47">
        <f t="shared" si="9"/>
        <v>444.1598524</v>
      </c>
      <c r="W221" s="47">
        <f t="shared" si="10"/>
        <v>126562.0587</v>
      </c>
      <c r="X221" s="40"/>
      <c r="Y221" s="67" t="str">
        <f t="shared" si="11"/>
        <v/>
      </c>
      <c r="Z221" s="68" t="str">
        <f t="shared" si="12"/>
        <v/>
      </c>
      <c r="AA221" s="47" t="str">
        <f>IF(Y221="","",MIN($D$9+Calculator!free_cash_flow,AD220+AB221))</f>
        <v/>
      </c>
      <c r="AB221" s="47" t="str">
        <f t="shared" si="13"/>
        <v/>
      </c>
      <c r="AC221" s="47" t="str">
        <f t="shared" si="14"/>
        <v/>
      </c>
      <c r="AD221" s="47" t="str">
        <f t="shared" si="15"/>
        <v/>
      </c>
    </row>
    <row r="222" ht="12.75" customHeight="1">
      <c r="A222" s="67" t="str">
        <f>IF(OR(Calculator!prev_total_owed&lt;=0,Calculator!prev_total_owed=""),"",Calculator!prev_pmt_num+1)</f>
        <v/>
      </c>
      <c r="B222" s="68" t="str">
        <f t="shared" si="1"/>
        <v/>
      </c>
      <c r="C222" s="47" t="str">
        <f>IF(A222="","",MIN(D222+Calculator!prev_prin_balance,Calculator!loan_payment+J222))</f>
        <v/>
      </c>
      <c r="D222" s="47" t="str">
        <f>IF(A222="","",ROUND($D$6/12*MAX(0,(Calculator!prev_prin_balance)),2))</f>
        <v/>
      </c>
      <c r="E222" s="47" t="str">
        <f t="shared" si="2"/>
        <v/>
      </c>
      <c r="F222" s="47" t="str">
        <f>IF(A222="","",ROUND(SUM(Calculator!prev_prin_balance,-E222),2))</f>
        <v/>
      </c>
      <c r="G222" s="69" t="str">
        <f t="shared" si="3"/>
        <v/>
      </c>
      <c r="H222" s="47" t="str">
        <f>IF(A222="","",IF(Calculator!prev_prin_balance=0,MIN(Calculator!prev_heloc_prin_balance+Calculator!prev_heloc_int_balance+K222,MAX(0,Calculator!free_cash_flow+Calculator!loan_payment))+IF($O$7="No",0,Calculator!loan_payment+$I$6),IF($O$7="No",Calculator!free_cash_flow,$I$5)))</f>
        <v/>
      </c>
      <c r="I222" s="47" t="str">
        <f>IF(A222="","",IF($O$7="Yes",$I$6+Calculator!loan_payment,0))</f>
        <v/>
      </c>
      <c r="J222" s="47" t="str">
        <f>IF(A222="","",IF(Calculator!prev_prin_balance&lt;=0,0,IF(Calculator!prev_heloc_prin_balance&lt;Calculator!free_cash_flow,MAX(0,MIN($O$6,D222+Calculator!prev_prin_balance+Calculator!loan_payment)),0)))</f>
        <v/>
      </c>
      <c r="K222" s="47" t="str">
        <f>IF(A222="","",ROUND((B222-Calculator!prev_date)*(Calculator!prev_heloc_rate/$O$8)*MAX(0,Calculator!prev_heloc_prin_balance),2))</f>
        <v/>
      </c>
      <c r="L222" s="47" t="str">
        <f>IF(A222="","",MAX(0,MIN(1*H222,Calculator!prev_heloc_int_balance+K222)))</f>
        <v/>
      </c>
      <c r="M222" s="47" t="str">
        <f>IF(A222="","",(Calculator!prev_heloc_int_balance+K222)-L222)</f>
        <v/>
      </c>
      <c r="N222" s="47" t="str">
        <f t="shared" si="4"/>
        <v/>
      </c>
      <c r="O222" s="47" t="str">
        <f>IF(A222="","",Calculator!prev_heloc_prin_balance-N222)</f>
        <v/>
      </c>
      <c r="P222" s="47" t="str">
        <f t="shared" si="16"/>
        <v/>
      </c>
      <c r="Q222" s="40"/>
      <c r="R222" s="67">
        <f t="shared" si="5"/>
        <v>184</v>
      </c>
      <c r="S222" s="68">
        <f t="shared" si="6"/>
        <v>48700</v>
      </c>
      <c r="T222" s="47">
        <f t="shared" si="7"/>
        <v>1079.190945</v>
      </c>
      <c r="U222" s="47">
        <f t="shared" si="8"/>
        <v>632.8102936</v>
      </c>
      <c r="V222" s="47">
        <f t="shared" si="9"/>
        <v>446.3806517</v>
      </c>
      <c r="W222" s="47">
        <f t="shared" si="10"/>
        <v>126115.6781</v>
      </c>
      <c r="X222" s="40"/>
      <c r="Y222" s="67" t="str">
        <f t="shared" si="11"/>
        <v/>
      </c>
      <c r="Z222" s="68" t="str">
        <f t="shared" si="12"/>
        <v/>
      </c>
      <c r="AA222" s="47" t="str">
        <f>IF(Y222="","",MIN($D$9+Calculator!free_cash_flow,AD221+AB222))</f>
        <v/>
      </c>
      <c r="AB222" s="47" t="str">
        <f t="shared" si="13"/>
        <v/>
      </c>
      <c r="AC222" s="47" t="str">
        <f t="shared" si="14"/>
        <v/>
      </c>
      <c r="AD222" s="47" t="str">
        <f t="shared" si="15"/>
        <v/>
      </c>
    </row>
    <row r="223" ht="12.75" customHeight="1">
      <c r="A223" s="67" t="str">
        <f>IF(OR(Calculator!prev_total_owed&lt;=0,Calculator!prev_total_owed=""),"",Calculator!prev_pmt_num+1)</f>
        <v/>
      </c>
      <c r="B223" s="68" t="str">
        <f t="shared" si="1"/>
        <v/>
      </c>
      <c r="C223" s="47" t="str">
        <f>IF(A223="","",MIN(D223+Calculator!prev_prin_balance,Calculator!loan_payment+J223))</f>
        <v/>
      </c>
      <c r="D223" s="47" t="str">
        <f>IF(A223="","",ROUND($D$6/12*MAX(0,(Calculator!prev_prin_balance)),2))</f>
        <v/>
      </c>
      <c r="E223" s="47" t="str">
        <f t="shared" si="2"/>
        <v/>
      </c>
      <c r="F223" s="47" t="str">
        <f>IF(A223="","",ROUND(SUM(Calculator!prev_prin_balance,-E223),2))</f>
        <v/>
      </c>
      <c r="G223" s="69" t="str">
        <f t="shared" si="3"/>
        <v/>
      </c>
      <c r="H223" s="47" t="str">
        <f>IF(A223="","",IF(Calculator!prev_prin_balance=0,MIN(Calculator!prev_heloc_prin_balance+Calculator!prev_heloc_int_balance+K223,MAX(0,Calculator!free_cash_flow+Calculator!loan_payment))+IF($O$7="No",0,Calculator!loan_payment+$I$6),IF($O$7="No",Calculator!free_cash_flow,$I$5)))</f>
        <v/>
      </c>
      <c r="I223" s="47" t="str">
        <f>IF(A223="","",IF($O$7="Yes",$I$6+Calculator!loan_payment,0))</f>
        <v/>
      </c>
      <c r="J223" s="47" t="str">
        <f>IF(A223="","",IF(Calculator!prev_prin_balance&lt;=0,0,IF(Calculator!prev_heloc_prin_balance&lt;Calculator!free_cash_flow,MAX(0,MIN($O$6,D223+Calculator!prev_prin_balance+Calculator!loan_payment)),0)))</f>
        <v/>
      </c>
      <c r="K223" s="47" t="str">
        <f>IF(A223="","",ROUND((B223-Calculator!prev_date)*(Calculator!prev_heloc_rate/$O$8)*MAX(0,Calculator!prev_heloc_prin_balance),2))</f>
        <v/>
      </c>
      <c r="L223" s="47" t="str">
        <f>IF(A223="","",MAX(0,MIN(1*H223,Calculator!prev_heloc_int_balance+K223)))</f>
        <v/>
      </c>
      <c r="M223" s="47" t="str">
        <f>IF(A223="","",(Calculator!prev_heloc_int_balance+K223)-L223)</f>
        <v/>
      </c>
      <c r="N223" s="47" t="str">
        <f t="shared" si="4"/>
        <v/>
      </c>
      <c r="O223" s="47" t="str">
        <f>IF(A223="","",Calculator!prev_heloc_prin_balance-N223)</f>
        <v/>
      </c>
      <c r="P223" s="47" t="str">
        <f t="shared" si="16"/>
        <v/>
      </c>
      <c r="Q223" s="40"/>
      <c r="R223" s="67">
        <f t="shared" si="5"/>
        <v>185</v>
      </c>
      <c r="S223" s="68">
        <f t="shared" si="6"/>
        <v>48731</v>
      </c>
      <c r="T223" s="47">
        <f t="shared" si="7"/>
        <v>1079.190945</v>
      </c>
      <c r="U223" s="47">
        <f t="shared" si="8"/>
        <v>630.5783903</v>
      </c>
      <c r="V223" s="47">
        <f t="shared" si="9"/>
        <v>448.612555</v>
      </c>
      <c r="W223" s="47">
        <f t="shared" si="10"/>
        <v>125667.0655</v>
      </c>
      <c r="X223" s="40"/>
      <c r="Y223" s="67" t="str">
        <f t="shared" si="11"/>
        <v/>
      </c>
      <c r="Z223" s="68" t="str">
        <f t="shared" si="12"/>
        <v/>
      </c>
      <c r="AA223" s="47" t="str">
        <f>IF(Y223="","",MIN($D$9+Calculator!free_cash_flow,AD222+AB223))</f>
        <v/>
      </c>
      <c r="AB223" s="47" t="str">
        <f t="shared" si="13"/>
        <v/>
      </c>
      <c r="AC223" s="47" t="str">
        <f t="shared" si="14"/>
        <v/>
      </c>
      <c r="AD223" s="47" t="str">
        <f t="shared" si="15"/>
        <v/>
      </c>
    </row>
    <row r="224" ht="12.75" customHeight="1">
      <c r="A224" s="67" t="str">
        <f>IF(OR(Calculator!prev_total_owed&lt;=0,Calculator!prev_total_owed=""),"",Calculator!prev_pmt_num+1)</f>
        <v/>
      </c>
      <c r="B224" s="68" t="str">
        <f t="shared" si="1"/>
        <v/>
      </c>
      <c r="C224" s="47" t="str">
        <f>IF(A224="","",MIN(D224+Calculator!prev_prin_balance,Calculator!loan_payment+J224))</f>
        <v/>
      </c>
      <c r="D224" s="47" t="str">
        <f>IF(A224="","",ROUND($D$6/12*MAX(0,(Calculator!prev_prin_balance)),2))</f>
        <v/>
      </c>
      <c r="E224" s="47" t="str">
        <f t="shared" si="2"/>
        <v/>
      </c>
      <c r="F224" s="47" t="str">
        <f>IF(A224="","",ROUND(SUM(Calculator!prev_prin_balance,-E224),2))</f>
        <v/>
      </c>
      <c r="G224" s="69" t="str">
        <f t="shared" si="3"/>
        <v/>
      </c>
      <c r="H224" s="47" t="str">
        <f>IF(A224="","",IF(Calculator!prev_prin_balance=0,MIN(Calculator!prev_heloc_prin_balance+Calculator!prev_heloc_int_balance+K224,MAX(0,Calculator!free_cash_flow+Calculator!loan_payment))+IF($O$7="No",0,Calculator!loan_payment+$I$6),IF($O$7="No",Calculator!free_cash_flow,$I$5)))</f>
        <v/>
      </c>
      <c r="I224" s="47" t="str">
        <f>IF(A224="","",IF($O$7="Yes",$I$6+Calculator!loan_payment,0))</f>
        <v/>
      </c>
      <c r="J224" s="47" t="str">
        <f>IF(A224="","",IF(Calculator!prev_prin_balance&lt;=0,0,IF(Calculator!prev_heloc_prin_balance&lt;Calculator!free_cash_flow,MAX(0,MIN($O$6,D224+Calculator!prev_prin_balance+Calculator!loan_payment)),0)))</f>
        <v/>
      </c>
      <c r="K224" s="47" t="str">
        <f>IF(A224="","",ROUND((B224-Calculator!prev_date)*(Calculator!prev_heloc_rate/$O$8)*MAX(0,Calculator!prev_heloc_prin_balance),2))</f>
        <v/>
      </c>
      <c r="L224" s="47" t="str">
        <f>IF(A224="","",MAX(0,MIN(1*H224,Calculator!prev_heloc_int_balance+K224)))</f>
        <v/>
      </c>
      <c r="M224" s="47" t="str">
        <f>IF(A224="","",(Calculator!prev_heloc_int_balance+K224)-L224)</f>
        <v/>
      </c>
      <c r="N224" s="47" t="str">
        <f t="shared" si="4"/>
        <v/>
      </c>
      <c r="O224" s="47" t="str">
        <f>IF(A224="","",Calculator!prev_heloc_prin_balance-N224)</f>
        <v/>
      </c>
      <c r="P224" s="47" t="str">
        <f t="shared" si="16"/>
        <v/>
      </c>
      <c r="Q224" s="40"/>
      <c r="R224" s="67">
        <f t="shared" si="5"/>
        <v>186</v>
      </c>
      <c r="S224" s="68">
        <f t="shared" si="6"/>
        <v>48761</v>
      </c>
      <c r="T224" s="47">
        <f t="shared" si="7"/>
        <v>1079.190945</v>
      </c>
      <c r="U224" s="47">
        <f t="shared" si="8"/>
        <v>628.3353275</v>
      </c>
      <c r="V224" s="47">
        <f t="shared" si="9"/>
        <v>450.8556177</v>
      </c>
      <c r="W224" s="47">
        <f t="shared" si="10"/>
        <v>125216.2099</v>
      </c>
      <c r="X224" s="40"/>
      <c r="Y224" s="67" t="str">
        <f t="shared" si="11"/>
        <v/>
      </c>
      <c r="Z224" s="68" t="str">
        <f t="shared" si="12"/>
        <v/>
      </c>
      <c r="AA224" s="47" t="str">
        <f>IF(Y224="","",MIN($D$9+Calculator!free_cash_flow,AD223+AB224))</f>
        <v/>
      </c>
      <c r="AB224" s="47" t="str">
        <f t="shared" si="13"/>
        <v/>
      </c>
      <c r="AC224" s="47" t="str">
        <f t="shared" si="14"/>
        <v/>
      </c>
      <c r="AD224" s="47" t="str">
        <f t="shared" si="15"/>
        <v/>
      </c>
    </row>
    <row r="225" ht="12.75" customHeight="1">
      <c r="A225" s="67" t="str">
        <f>IF(OR(Calculator!prev_total_owed&lt;=0,Calculator!prev_total_owed=""),"",Calculator!prev_pmt_num+1)</f>
        <v/>
      </c>
      <c r="B225" s="68" t="str">
        <f t="shared" si="1"/>
        <v/>
      </c>
      <c r="C225" s="47" t="str">
        <f>IF(A225="","",MIN(D225+Calculator!prev_prin_balance,Calculator!loan_payment+J225))</f>
        <v/>
      </c>
      <c r="D225" s="47" t="str">
        <f>IF(A225="","",ROUND($D$6/12*MAX(0,(Calculator!prev_prin_balance)),2))</f>
        <v/>
      </c>
      <c r="E225" s="47" t="str">
        <f t="shared" si="2"/>
        <v/>
      </c>
      <c r="F225" s="47" t="str">
        <f>IF(A225="","",ROUND(SUM(Calculator!prev_prin_balance,-E225),2))</f>
        <v/>
      </c>
      <c r="G225" s="69" t="str">
        <f t="shared" si="3"/>
        <v/>
      </c>
      <c r="H225" s="47" t="str">
        <f>IF(A225="","",IF(Calculator!prev_prin_balance=0,MIN(Calculator!prev_heloc_prin_balance+Calculator!prev_heloc_int_balance+K225,MAX(0,Calculator!free_cash_flow+Calculator!loan_payment))+IF($O$7="No",0,Calculator!loan_payment+$I$6),IF($O$7="No",Calculator!free_cash_flow,$I$5)))</f>
        <v/>
      </c>
      <c r="I225" s="47" t="str">
        <f>IF(A225="","",IF($O$7="Yes",$I$6+Calculator!loan_payment,0))</f>
        <v/>
      </c>
      <c r="J225" s="47" t="str">
        <f>IF(A225="","",IF(Calculator!prev_prin_balance&lt;=0,0,IF(Calculator!prev_heloc_prin_balance&lt;Calculator!free_cash_flow,MAX(0,MIN($O$6,D225+Calculator!prev_prin_balance+Calculator!loan_payment)),0)))</f>
        <v/>
      </c>
      <c r="K225" s="47" t="str">
        <f>IF(A225="","",ROUND((B225-Calculator!prev_date)*(Calculator!prev_heloc_rate/$O$8)*MAX(0,Calculator!prev_heloc_prin_balance),2))</f>
        <v/>
      </c>
      <c r="L225" s="47" t="str">
        <f>IF(A225="","",MAX(0,MIN(1*H225,Calculator!prev_heloc_int_balance+K225)))</f>
        <v/>
      </c>
      <c r="M225" s="47" t="str">
        <f>IF(A225="","",(Calculator!prev_heloc_int_balance+K225)-L225)</f>
        <v/>
      </c>
      <c r="N225" s="47" t="str">
        <f t="shared" si="4"/>
        <v/>
      </c>
      <c r="O225" s="47" t="str">
        <f>IF(A225="","",Calculator!prev_heloc_prin_balance-N225)</f>
        <v/>
      </c>
      <c r="P225" s="47" t="str">
        <f t="shared" si="16"/>
        <v/>
      </c>
      <c r="Q225" s="40"/>
      <c r="R225" s="67">
        <f t="shared" si="5"/>
        <v>187</v>
      </c>
      <c r="S225" s="68">
        <f t="shared" si="6"/>
        <v>48792</v>
      </c>
      <c r="T225" s="47">
        <f t="shared" si="7"/>
        <v>1079.190945</v>
      </c>
      <c r="U225" s="47">
        <f t="shared" si="8"/>
        <v>626.0810494</v>
      </c>
      <c r="V225" s="47">
        <f t="shared" si="9"/>
        <v>453.1098958</v>
      </c>
      <c r="W225" s="47">
        <f t="shared" si="10"/>
        <v>124763.1</v>
      </c>
      <c r="X225" s="40"/>
      <c r="Y225" s="67" t="str">
        <f t="shared" si="11"/>
        <v/>
      </c>
      <c r="Z225" s="68" t="str">
        <f t="shared" si="12"/>
        <v/>
      </c>
      <c r="AA225" s="47" t="str">
        <f>IF(Y225="","",MIN($D$9+Calculator!free_cash_flow,AD224+AB225))</f>
        <v/>
      </c>
      <c r="AB225" s="47" t="str">
        <f t="shared" si="13"/>
        <v/>
      </c>
      <c r="AC225" s="47" t="str">
        <f t="shared" si="14"/>
        <v/>
      </c>
      <c r="AD225" s="47" t="str">
        <f t="shared" si="15"/>
        <v/>
      </c>
    </row>
    <row r="226" ht="12.75" customHeight="1">
      <c r="A226" s="67" t="str">
        <f>IF(OR(Calculator!prev_total_owed&lt;=0,Calculator!prev_total_owed=""),"",Calculator!prev_pmt_num+1)</f>
        <v/>
      </c>
      <c r="B226" s="68" t="str">
        <f t="shared" si="1"/>
        <v/>
      </c>
      <c r="C226" s="47" t="str">
        <f>IF(A226="","",MIN(D226+Calculator!prev_prin_balance,Calculator!loan_payment+J226))</f>
        <v/>
      </c>
      <c r="D226" s="47" t="str">
        <f>IF(A226="","",ROUND($D$6/12*MAX(0,(Calculator!prev_prin_balance)),2))</f>
        <v/>
      </c>
      <c r="E226" s="47" t="str">
        <f t="shared" si="2"/>
        <v/>
      </c>
      <c r="F226" s="47" t="str">
        <f>IF(A226="","",ROUND(SUM(Calculator!prev_prin_balance,-E226),2))</f>
        <v/>
      </c>
      <c r="G226" s="69" t="str">
        <f t="shared" si="3"/>
        <v/>
      </c>
      <c r="H226" s="47" t="str">
        <f>IF(A226="","",IF(Calculator!prev_prin_balance=0,MIN(Calculator!prev_heloc_prin_balance+Calculator!prev_heloc_int_balance+K226,MAX(0,Calculator!free_cash_flow+Calculator!loan_payment))+IF($O$7="No",0,Calculator!loan_payment+$I$6),IF($O$7="No",Calculator!free_cash_flow,$I$5)))</f>
        <v/>
      </c>
      <c r="I226" s="47" t="str">
        <f>IF(A226="","",IF($O$7="Yes",$I$6+Calculator!loan_payment,0))</f>
        <v/>
      </c>
      <c r="J226" s="47" t="str">
        <f>IF(A226="","",IF(Calculator!prev_prin_balance&lt;=0,0,IF(Calculator!prev_heloc_prin_balance&lt;Calculator!free_cash_flow,MAX(0,MIN($O$6,D226+Calculator!prev_prin_balance+Calculator!loan_payment)),0)))</f>
        <v/>
      </c>
      <c r="K226" s="47" t="str">
        <f>IF(A226="","",ROUND((B226-Calculator!prev_date)*(Calculator!prev_heloc_rate/$O$8)*MAX(0,Calculator!prev_heloc_prin_balance),2))</f>
        <v/>
      </c>
      <c r="L226" s="47" t="str">
        <f>IF(A226="","",MAX(0,MIN(1*H226,Calculator!prev_heloc_int_balance+K226)))</f>
        <v/>
      </c>
      <c r="M226" s="47" t="str">
        <f>IF(A226="","",(Calculator!prev_heloc_int_balance+K226)-L226)</f>
        <v/>
      </c>
      <c r="N226" s="47" t="str">
        <f t="shared" si="4"/>
        <v/>
      </c>
      <c r="O226" s="47" t="str">
        <f>IF(A226="","",Calculator!prev_heloc_prin_balance-N226)</f>
        <v/>
      </c>
      <c r="P226" s="47" t="str">
        <f t="shared" si="16"/>
        <v/>
      </c>
      <c r="Q226" s="40"/>
      <c r="R226" s="67">
        <f t="shared" si="5"/>
        <v>188</v>
      </c>
      <c r="S226" s="68">
        <f t="shared" si="6"/>
        <v>48823</v>
      </c>
      <c r="T226" s="47">
        <f t="shared" si="7"/>
        <v>1079.190945</v>
      </c>
      <c r="U226" s="47">
        <f t="shared" si="8"/>
        <v>623.8155</v>
      </c>
      <c r="V226" s="47">
        <f t="shared" si="9"/>
        <v>455.3754453</v>
      </c>
      <c r="W226" s="47">
        <f t="shared" si="10"/>
        <v>124307.7245</v>
      </c>
      <c r="X226" s="40"/>
      <c r="Y226" s="67" t="str">
        <f t="shared" si="11"/>
        <v/>
      </c>
      <c r="Z226" s="68" t="str">
        <f t="shared" si="12"/>
        <v/>
      </c>
      <c r="AA226" s="47" t="str">
        <f>IF(Y226="","",MIN($D$9+Calculator!free_cash_flow,AD225+AB226))</f>
        <v/>
      </c>
      <c r="AB226" s="47" t="str">
        <f t="shared" si="13"/>
        <v/>
      </c>
      <c r="AC226" s="47" t="str">
        <f t="shared" si="14"/>
        <v/>
      </c>
      <c r="AD226" s="47" t="str">
        <f t="shared" si="15"/>
        <v/>
      </c>
    </row>
    <row r="227" ht="12.75" customHeight="1">
      <c r="A227" s="67" t="str">
        <f>IF(OR(Calculator!prev_total_owed&lt;=0,Calculator!prev_total_owed=""),"",Calculator!prev_pmt_num+1)</f>
        <v/>
      </c>
      <c r="B227" s="68" t="str">
        <f t="shared" si="1"/>
        <v/>
      </c>
      <c r="C227" s="47" t="str">
        <f>IF(A227="","",MIN(D227+Calculator!prev_prin_balance,Calculator!loan_payment+J227))</f>
        <v/>
      </c>
      <c r="D227" s="47" t="str">
        <f>IF(A227="","",ROUND($D$6/12*MAX(0,(Calculator!prev_prin_balance)),2))</f>
        <v/>
      </c>
      <c r="E227" s="47" t="str">
        <f t="shared" si="2"/>
        <v/>
      </c>
      <c r="F227" s="47" t="str">
        <f>IF(A227="","",ROUND(SUM(Calculator!prev_prin_balance,-E227),2))</f>
        <v/>
      </c>
      <c r="G227" s="69" t="str">
        <f t="shared" si="3"/>
        <v/>
      </c>
      <c r="H227" s="47" t="str">
        <f>IF(A227="","",IF(Calculator!prev_prin_balance=0,MIN(Calculator!prev_heloc_prin_balance+Calculator!prev_heloc_int_balance+K227,MAX(0,Calculator!free_cash_flow+Calculator!loan_payment))+IF($O$7="No",0,Calculator!loan_payment+$I$6),IF($O$7="No",Calculator!free_cash_flow,$I$5)))</f>
        <v/>
      </c>
      <c r="I227" s="47" t="str">
        <f>IF(A227="","",IF($O$7="Yes",$I$6+Calculator!loan_payment,0))</f>
        <v/>
      </c>
      <c r="J227" s="47" t="str">
        <f>IF(A227="","",IF(Calculator!prev_prin_balance&lt;=0,0,IF(Calculator!prev_heloc_prin_balance&lt;Calculator!free_cash_flow,MAX(0,MIN($O$6,D227+Calculator!prev_prin_balance+Calculator!loan_payment)),0)))</f>
        <v/>
      </c>
      <c r="K227" s="47" t="str">
        <f>IF(A227="","",ROUND((B227-Calculator!prev_date)*(Calculator!prev_heloc_rate/$O$8)*MAX(0,Calculator!prev_heloc_prin_balance),2))</f>
        <v/>
      </c>
      <c r="L227" s="47" t="str">
        <f>IF(A227="","",MAX(0,MIN(1*H227,Calculator!prev_heloc_int_balance+K227)))</f>
        <v/>
      </c>
      <c r="M227" s="47" t="str">
        <f>IF(A227="","",(Calculator!prev_heloc_int_balance+K227)-L227)</f>
        <v/>
      </c>
      <c r="N227" s="47" t="str">
        <f t="shared" si="4"/>
        <v/>
      </c>
      <c r="O227" s="47" t="str">
        <f>IF(A227="","",Calculator!prev_heloc_prin_balance-N227)</f>
        <v/>
      </c>
      <c r="P227" s="47" t="str">
        <f t="shared" si="16"/>
        <v/>
      </c>
      <c r="Q227" s="40"/>
      <c r="R227" s="67">
        <f t="shared" si="5"/>
        <v>189</v>
      </c>
      <c r="S227" s="68">
        <f t="shared" si="6"/>
        <v>48853</v>
      </c>
      <c r="T227" s="47">
        <f t="shared" si="7"/>
        <v>1079.190945</v>
      </c>
      <c r="U227" s="47">
        <f t="shared" si="8"/>
        <v>621.5386227</v>
      </c>
      <c r="V227" s="47">
        <f t="shared" si="9"/>
        <v>457.6523225</v>
      </c>
      <c r="W227" s="47">
        <f t="shared" si="10"/>
        <v>123850.0722</v>
      </c>
      <c r="X227" s="40"/>
      <c r="Y227" s="67" t="str">
        <f t="shared" si="11"/>
        <v/>
      </c>
      <c r="Z227" s="68" t="str">
        <f t="shared" si="12"/>
        <v/>
      </c>
      <c r="AA227" s="47" t="str">
        <f>IF(Y227="","",MIN($D$9+Calculator!free_cash_flow,AD226+AB227))</f>
        <v/>
      </c>
      <c r="AB227" s="47" t="str">
        <f t="shared" si="13"/>
        <v/>
      </c>
      <c r="AC227" s="47" t="str">
        <f t="shared" si="14"/>
        <v/>
      </c>
      <c r="AD227" s="47" t="str">
        <f t="shared" si="15"/>
        <v/>
      </c>
    </row>
    <row r="228" ht="12.75" customHeight="1">
      <c r="A228" s="67" t="str">
        <f>IF(OR(Calculator!prev_total_owed&lt;=0,Calculator!prev_total_owed=""),"",Calculator!prev_pmt_num+1)</f>
        <v/>
      </c>
      <c r="B228" s="68" t="str">
        <f t="shared" si="1"/>
        <v/>
      </c>
      <c r="C228" s="47" t="str">
        <f>IF(A228="","",MIN(D228+Calculator!prev_prin_balance,Calculator!loan_payment+J228))</f>
        <v/>
      </c>
      <c r="D228" s="47" t="str">
        <f>IF(A228="","",ROUND($D$6/12*MAX(0,(Calculator!prev_prin_balance)),2))</f>
        <v/>
      </c>
      <c r="E228" s="47" t="str">
        <f t="shared" si="2"/>
        <v/>
      </c>
      <c r="F228" s="47" t="str">
        <f>IF(A228="","",ROUND(SUM(Calculator!prev_prin_balance,-E228),2))</f>
        <v/>
      </c>
      <c r="G228" s="69" t="str">
        <f t="shared" si="3"/>
        <v/>
      </c>
      <c r="H228" s="47" t="str">
        <f>IF(A228="","",IF(Calculator!prev_prin_balance=0,MIN(Calculator!prev_heloc_prin_balance+Calculator!prev_heloc_int_balance+K228,MAX(0,Calculator!free_cash_flow+Calculator!loan_payment))+IF($O$7="No",0,Calculator!loan_payment+$I$6),IF($O$7="No",Calculator!free_cash_flow,$I$5)))</f>
        <v/>
      </c>
      <c r="I228" s="47" t="str">
        <f>IF(A228="","",IF($O$7="Yes",$I$6+Calculator!loan_payment,0))</f>
        <v/>
      </c>
      <c r="J228" s="47" t="str">
        <f>IF(A228="","",IF(Calculator!prev_prin_balance&lt;=0,0,IF(Calculator!prev_heloc_prin_balance&lt;Calculator!free_cash_flow,MAX(0,MIN($O$6,D228+Calculator!prev_prin_balance+Calculator!loan_payment)),0)))</f>
        <v/>
      </c>
      <c r="K228" s="47" t="str">
        <f>IF(A228="","",ROUND((B228-Calculator!prev_date)*(Calculator!prev_heloc_rate/$O$8)*MAX(0,Calculator!prev_heloc_prin_balance),2))</f>
        <v/>
      </c>
      <c r="L228" s="47" t="str">
        <f>IF(A228="","",MAX(0,MIN(1*H228,Calculator!prev_heloc_int_balance+K228)))</f>
        <v/>
      </c>
      <c r="M228" s="47" t="str">
        <f>IF(A228="","",(Calculator!prev_heloc_int_balance+K228)-L228)</f>
        <v/>
      </c>
      <c r="N228" s="47" t="str">
        <f t="shared" si="4"/>
        <v/>
      </c>
      <c r="O228" s="47" t="str">
        <f>IF(A228="","",Calculator!prev_heloc_prin_balance-N228)</f>
        <v/>
      </c>
      <c r="P228" s="47" t="str">
        <f t="shared" si="16"/>
        <v/>
      </c>
      <c r="Q228" s="40"/>
      <c r="R228" s="67">
        <f t="shared" si="5"/>
        <v>190</v>
      </c>
      <c r="S228" s="68">
        <f t="shared" si="6"/>
        <v>48884</v>
      </c>
      <c r="T228" s="47">
        <f t="shared" si="7"/>
        <v>1079.190945</v>
      </c>
      <c r="U228" s="47">
        <f t="shared" si="8"/>
        <v>619.2503611</v>
      </c>
      <c r="V228" s="47">
        <f t="shared" si="9"/>
        <v>459.9405842</v>
      </c>
      <c r="W228" s="47">
        <f t="shared" si="10"/>
        <v>123390.1316</v>
      </c>
      <c r="X228" s="40"/>
      <c r="Y228" s="67" t="str">
        <f t="shared" si="11"/>
        <v/>
      </c>
      <c r="Z228" s="68" t="str">
        <f t="shared" si="12"/>
        <v/>
      </c>
      <c r="AA228" s="47" t="str">
        <f>IF(Y228="","",MIN($D$9+Calculator!free_cash_flow,AD227+AB228))</f>
        <v/>
      </c>
      <c r="AB228" s="47" t="str">
        <f t="shared" si="13"/>
        <v/>
      </c>
      <c r="AC228" s="47" t="str">
        <f t="shared" si="14"/>
        <v/>
      </c>
      <c r="AD228" s="47" t="str">
        <f t="shared" si="15"/>
        <v/>
      </c>
    </row>
    <row r="229" ht="12.75" customHeight="1">
      <c r="A229" s="67" t="str">
        <f>IF(OR(Calculator!prev_total_owed&lt;=0,Calculator!prev_total_owed=""),"",Calculator!prev_pmt_num+1)</f>
        <v/>
      </c>
      <c r="B229" s="68" t="str">
        <f t="shared" si="1"/>
        <v/>
      </c>
      <c r="C229" s="47" t="str">
        <f>IF(A229="","",MIN(D229+Calculator!prev_prin_balance,Calculator!loan_payment+J229))</f>
        <v/>
      </c>
      <c r="D229" s="47" t="str">
        <f>IF(A229="","",ROUND($D$6/12*MAX(0,(Calculator!prev_prin_balance)),2))</f>
        <v/>
      </c>
      <c r="E229" s="47" t="str">
        <f t="shared" si="2"/>
        <v/>
      </c>
      <c r="F229" s="47" t="str">
        <f>IF(A229="","",ROUND(SUM(Calculator!prev_prin_balance,-E229),2))</f>
        <v/>
      </c>
      <c r="G229" s="69" t="str">
        <f t="shared" si="3"/>
        <v/>
      </c>
      <c r="H229" s="47" t="str">
        <f>IF(A229="","",IF(Calculator!prev_prin_balance=0,MIN(Calculator!prev_heloc_prin_balance+Calculator!prev_heloc_int_balance+K229,MAX(0,Calculator!free_cash_flow+Calculator!loan_payment))+IF($O$7="No",0,Calculator!loan_payment+$I$6),IF($O$7="No",Calculator!free_cash_flow,$I$5)))</f>
        <v/>
      </c>
      <c r="I229" s="47" t="str">
        <f>IF(A229="","",IF($O$7="Yes",$I$6+Calculator!loan_payment,0))</f>
        <v/>
      </c>
      <c r="J229" s="47" t="str">
        <f>IF(A229="","",IF(Calculator!prev_prin_balance&lt;=0,0,IF(Calculator!prev_heloc_prin_balance&lt;Calculator!free_cash_flow,MAX(0,MIN($O$6,D229+Calculator!prev_prin_balance+Calculator!loan_payment)),0)))</f>
        <v/>
      </c>
      <c r="K229" s="47" t="str">
        <f>IF(A229="","",ROUND((B229-Calculator!prev_date)*(Calculator!prev_heloc_rate/$O$8)*MAX(0,Calculator!prev_heloc_prin_balance),2))</f>
        <v/>
      </c>
      <c r="L229" s="47" t="str">
        <f>IF(A229="","",MAX(0,MIN(1*H229,Calculator!prev_heloc_int_balance+K229)))</f>
        <v/>
      </c>
      <c r="M229" s="47" t="str">
        <f>IF(A229="","",(Calculator!prev_heloc_int_balance+K229)-L229)</f>
        <v/>
      </c>
      <c r="N229" s="47" t="str">
        <f t="shared" si="4"/>
        <v/>
      </c>
      <c r="O229" s="47" t="str">
        <f>IF(A229="","",Calculator!prev_heloc_prin_balance-N229)</f>
        <v/>
      </c>
      <c r="P229" s="47" t="str">
        <f t="shared" si="16"/>
        <v/>
      </c>
      <c r="Q229" s="40"/>
      <c r="R229" s="67">
        <f t="shared" si="5"/>
        <v>191</v>
      </c>
      <c r="S229" s="68">
        <f t="shared" si="6"/>
        <v>48914</v>
      </c>
      <c r="T229" s="47">
        <f t="shared" si="7"/>
        <v>1079.190945</v>
      </c>
      <c r="U229" s="47">
        <f t="shared" si="8"/>
        <v>616.9506582</v>
      </c>
      <c r="V229" s="47">
        <f t="shared" si="9"/>
        <v>462.2402871</v>
      </c>
      <c r="W229" s="47">
        <f t="shared" si="10"/>
        <v>122927.8914</v>
      </c>
      <c r="X229" s="40"/>
      <c r="Y229" s="67" t="str">
        <f t="shared" si="11"/>
        <v/>
      </c>
      <c r="Z229" s="68" t="str">
        <f t="shared" si="12"/>
        <v/>
      </c>
      <c r="AA229" s="47" t="str">
        <f>IF(Y229="","",MIN($D$9+Calculator!free_cash_flow,AD228+AB229))</f>
        <v/>
      </c>
      <c r="AB229" s="47" t="str">
        <f t="shared" si="13"/>
        <v/>
      </c>
      <c r="AC229" s="47" t="str">
        <f t="shared" si="14"/>
        <v/>
      </c>
      <c r="AD229" s="47" t="str">
        <f t="shared" si="15"/>
        <v/>
      </c>
    </row>
    <row r="230" ht="12.75" customHeight="1">
      <c r="A230" s="67" t="str">
        <f>IF(OR(Calculator!prev_total_owed&lt;=0,Calculator!prev_total_owed=""),"",Calculator!prev_pmt_num+1)</f>
        <v/>
      </c>
      <c r="B230" s="68" t="str">
        <f t="shared" si="1"/>
        <v/>
      </c>
      <c r="C230" s="47" t="str">
        <f>IF(A230="","",MIN(D230+Calculator!prev_prin_balance,Calculator!loan_payment+J230))</f>
        <v/>
      </c>
      <c r="D230" s="47" t="str">
        <f>IF(A230="","",ROUND($D$6/12*MAX(0,(Calculator!prev_prin_balance)),2))</f>
        <v/>
      </c>
      <c r="E230" s="47" t="str">
        <f t="shared" si="2"/>
        <v/>
      </c>
      <c r="F230" s="47" t="str">
        <f>IF(A230="","",ROUND(SUM(Calculator!prev_prin_balance,-E230),2))</f>
        <v/>
      </c>
      <c r="G230" s="69" t="str">
        <f t="shared" si="3"/>
        <v/>
      </c>
      <c r="H230" s="47" t="str">
        <f>IF(A230="","",IF(Calculator!prev_prin_balance=0,MIN(Calculator!prev_heloc_prin_balance+Calculator!prev_heloc_int_balance+K230,MAX(0,Calculator!free_cash_flow+Calculator!loan_payment))+IF($O$7="No",0,Calculator!loan_payment+$I$6),IF($O$7="No",Calculator!free_cash_flow,$I$5)))</f>
        <v/>
      </c>
      <c r="I230" s="47" t="str">
        <f>IF(A230="","",IF($O$7="Yes",$I$6+Calculator!loan_payment,0))</f>
        <v/>
      </c>
      <c r="J230" s="47" t="str">
        <f>IF(A230="","",IF(Calculator!prev_prin_balance&lt;=0,0,IF(Calculator!prev_heloc_prin_balance&lt;Calculator!free_cash_flow,MAX(0,MIN($O$6,D230+Calculator!prev_prin_balance+Calculator!loan_payment)),0)))</f>
        <v/>
      </c>
      <c r="K230" s="47" t="str">
        <f>IF(A230="","",ROUND((B230-Calculator!prev_date)*(Calculator!prev_heloc_rate/$O$8)*MAX(0,Calculator!prev_heloc_prin_balance),2))</f>
        <v/>
      </c>
      <c r="L230" s="47" t="str">
        <f>IF(A230="","",MAX(0,MIN(1*H230,Calculator!prev_heloc_int_balance+K230)))</f>
        <v/>
      </c>
      <c r="M230" s="47" t="str">
        <f>IF(A230="","",(Calculator!prev_heloc_int_balance+K230)-L230)</f>
        <v/>
      </c>
      <c r="N230" s="47" t="str">
        <f t="shared" si="4"/>
        <v/>
      </c>
      <c r="O230" s="47" t="str">
        <f>IF(A230="","",Calculator!prev_heloc_prin_balance-N230)</f>
        <v/>
      </c>
      <c r="P230" s="47" t="str">
        <f t="shared" si="16"/>
        <v/>
      </c>
      <c r="Q230" s="40"/>
      <c r="R230" s="67">
        <f t="shared" si="5"/>
        <v>192</v>
      </c>
      <c r="S230" s="68">
        <f t="shared" si="6"/>
        <v>48945</v>
      </c>
      <c r="T230" s="47">
        <f t="shared" si="7"/>
        <v>1079.190945</v>
      </c>
      <c r="U230" s="47">
        <f t="shared" si="8"/>
        <v>614.6394568</v>
      </c>
      <c r="V230" s="47">
        <f t="shared" si="9"/>
        <v>464.5514885</v>
      </c>
      <c r="W230" s="47">
        <f t="shared" si="10"/>
        <v>122463.3399</v>
      </c>
      <c r="X230" s="40"/>
      <c r="Y230" s="67" t="str">
        <f t="shared" si="11"/>
        <v/>
      </c>
      <c r="Z230" s="68" t="str">
        <f t="shared" si="12"/>
        <v/>
      </c>
      <c r="AA230" s="47" t="str">
        <f>IF(Y230="","",MIN($D$9+Calculator!free_cash_flow,AD229+AB230))</f>
        <v/>
      </c>
      <c r="AB230" s="47" t="str">
        <f t="shared" si="13"/>
        <v/>
      </c>
      <c r="AC230" s="47" t="str">
        <f t="shared" si="14"/>
        <v/>
      </c>
      <c r="AD230" s="47" t="str">
        <f t="shared" si="15"/>
        <v/>
      </c>
    </row>
    <row r="231" ht="12.75" customHeight="1">
      <c r="A231" s="67" t="str">
        <f>IF(OR(Calculator!prev_total_owed&lt;=0,Calculator!prev_total_owed=""),"",Calculator!prev_pmt_num+1)</f>
        <v/>
      </c>
      <c r="B231" s="68" t="str">
        <f t="shared" si="1"/>
        <v/>
      </c>
      <c r="C231" s="47" t="str">
        <f>IF(A231="","",MIN(D231+Calculator!prev_prin_balance,Calculator!loan_payment+J231))</f>
        <v/>
      </c>
      <c r="D231" s="47" t="str">
        <f>IF(A231="","",ROUND($D$6/12*MAX(0,(Calculator!prev_prin_balance)),2))</f>
        <v/>
      </c>
      <c r="E231" s="47" t="str">
        <f t="shared" si="2"/>
        <v/>
      </c>
      <c r="F231" s="47" t="str">
        <f>IF(A231="","",ROUND(SUM(Calculator!prev_prin_balance,-E231),2))</f>
        <v/>
      </c>
      <c r="G231" s="69" t="str">
        <f t="shared" si="3"/>
        <v/>
      </c>
      <c r="H231" s="47" t="str">
        <f>IF(A231="","",IF(Calculator!prev_prin_balance=0,MIN(Calculator!prev_heloc_prin_balance+Calculator!prev_heloc_int_balance+K231,MAX(0,Calculator!free_cash_flow+Calculator!loan_payment))+IF($O$7="No",0,Calculator!loan_payment+$I$6),IF($O$7="No",Calculator!free_cash_flow,$I$5)))</f>
        <v/>
      </c>
      <c r="I231" s="47" t="str">
        <f>IF(A231="","",IF($O$7="Yes",$I$6+Calculator!loan_payment,0))</f>
        <v/>
      </c>
      <c r="J231" s="47" t="str">
        <f>IF(A231="","",IF(Calculator!prev_prin_balance&lt;=0,0,IF(Calculator!prev_heloc_prin_balance&lt;Calculator!free_cash_flow,MAX(0,MIN($O$6,D231+Calculator!prev_prin_balance+Calculator!loan_payment)),0)))</f>
        <v/>
      </c>
      <c r="K231" s="47" t="str">
        <f>IF(A231="","",ROUND((B231-Calculator!prev_date)*(Calculator!prev_heloc_rate/$O$8)*MAX(0,Calculator!prev_heloc_prin_balance),2))</f>
        <v/>
      </c>
      <c r="L231" s="47" t="str">
        <f>IF(A231="","",MAX(0,MIN(1*H231,Calculator!prev_heloc_int_balance+K231)))</f>
        <v/>
      </c>
      <c r="M231" s="47" t="str">
        <f>IF(A231="","",(Calculator!prev_heloc_int_balance+K231)-L231)</f>
        <v/>
      </c>
      <c r="N231" s="47" t="str">
        <f t="shared" si="4"/>
        <v/>
      </c>
      <c r="O231" s="47" t="str">
        <f>IF(A231="","",Calculator!prev_heloc_prin_balance-N231)</f>
        <v/>
      </c>
      <c r="P231" s="47" t="str">
        <f t="shared" si="16"/>
        <v/>
      </c>
      <c r="Q231" s="40"/>
      <c r="R231" s="67">
        <f t="shared" si="5"/>
        <v>193</v>
      </c>
      <c r="S231" s="68">
        <f t="shared" si="6"/>
        <v>48976</v>
      </c>
      <c r="T231" s="47">
        <f t="shared" si="7"/>
        <v>1079.190945</v>
      </c>
      <c r="U231" s="47">
        <f t="shared" si="8"/>
        <v>612.3166993</v>
      </c>
      <c r="V231" s="47">
        <f t="shared" si="9"/>
        <v>466.8742459</v>
      </c>
      <c r="W231" s="47">
        <f t="shared" si="10"/>
        <v>121996.4656</v>
      </c>
      <c r="X231" s="40"/>
      <c r="Y231" s="67" t="str">
        <f t="shared" si="11"/>
        <v/>
      </c>
      <c r="Z231" s="68" t="str">
        <f t="shared" si="12"/>
        <v/>
      </c>
      <c r="AA231" s="47" t="str">
        <f>IF(Y231="","",MIN($D$9+Calculator!free_cash_flow,AD230+AB231))</f>
        <v/>
      </c>
      <c r="AB231" s="47" t="str">
        <f t="shared" si="13"/>
        <v/>
      </c>
      <c r="AC231" s="47" t="str">
        <f t="shared" si="14"/>
        <v/>
      </c>
      <c r="AD231" s="47" t="str">
        <f t="shared" si="15"/>
        <v/>
      </c>
    </row>
    <row r="232" ht="12.75" customHeight="1">
      <c r="A232" s="67" t="str">
        <f>IF(OR(Calculator!prev_total_owed&lt;=0,Calculator!prev_total_owed=""),"",Calculator!prev_pmt_num+1)</f>
        <v/>
      </c>
      <c r="B232" s="68" t="str">
        <f t="shared" si="1"/>
        <v/>
      </c>
      <c r="C232" s="47" t="str">
        <f>IF(A232="","",MIN(D232+Calculator!prev_prin_balance,Calculator!loan_payment+J232))</f>
        <v/>
      </c>
      <c r="D232" s="47" t="str">
        <f>IF(A232="","",ROUND($D$6/12*MAX(0,(Calculator!prev_prin_balance)),2))</f>
        <v/>
      </c>
      <c r="E232" s="47" t="str">
        <f t="shared" si="2"/>
        <v/>
      </c>
      <c r="F232" s="47" t="str">
        <f>IF(A232="","",ROUND(SUM(Calculator!prev_prin_balance,-E232),2))</f>
        <v/>
      </c>
      <c r="G232" s="69" t="str">
        <f t="shared" si="3"/>
        <v/>
      </c>
      <c r="H232" s="47" t="str">
        <f>IF(A232="","",IF(Calculator!prev_prin_balance=0,MIN(Calculator!prev_heloc_prin_balance+Calculator!prev_heloc_int_balance+K232,MAX(0,Calculator!free_cash_flow+Calculator!loan_payment))+IF($O$7="No",0,Calculator!loan_payment+$I$6),IF($O$7="No",Calculator!free_cash_flow,$I$5)))</f>
        <v/>
      </c>
      <c r="I232" s="47" t="str">
        <f>IF(A232="","",IF($O$7="Yes",$I$6+Calculator!loan_payment,0))</f>
        <v/>
      </c>
      <c r="J232" s="47" t="str">
        <f>IF(A232="","",IF(Calculator!prev_prin_balance&lt;=0,0,IF(Calculator!prev_heloc_prin_balance&lt;Calculator!free_cash_flow,MAX(0,MIN($O$6,D232+Calculator!prev_prin_balance+Calculator!loan_payment)),0)))</f>
        <v/>
      </c>
      <c r="K232" s="47" t="str">
        <f>IF(A232="","",ROUND((B232-Calculator!prev_date)*(Calculator!prev_heloc_rate/$O$8)*MAX(0,Calculator!prev_heloc_prin_balance),2))</f>
        <v/>
      </c>
      <c r="L232" s="47" t="str">
        <f>IF(A232="","",MAX(0,MIN(1*H232,Calculator!prev_heloc_int_balance+K232)))</f>
        <v/>
      </c>
      <c r="M232" s="47" t="str">
        <f>IF(A232="","",(Calculator!prev_heloc_int_balance+K232)-L232)</f>
        <v/>
      </c>
      <c r="N232" s="47" t="str">
        <f t="shared" si="4"/>
        <v/>
      </c>
      <c r="O232" s="47" t="str">
        <f>IF(A232="","",Calculator!prev_heloc_prin_balance-N232)</f>
        <v/>
      </c>
      <c r="P232" s="47" t="str">
        <f t="shared" si="16"/>
        <v/>
      </c>
      <c r="Q232" s="40"/>
      <c r="R232" s="67">
        <f t="shared" si="5"/>
        <v>194</v>
      </c>
      <c r="S232" s="68">
        <f t="shared" si="6"/>
        <v>49004</v>
      </c>
      <c r="T232" s="47">
        <f t="shared" si="7"/>
        <v>1079.190945</v>
      </c>
      <c r="U232" s="47">
        <f t="shared" si="8"/>
        <v>609.9823281</v>
      </c>
      <c r="V232" s="47">
        <f t="shared" si="9"/>
        <v>469.2086172</v>
      </c>
      <c r="W232" s="47">
        <f t="shared" si="10"/>
        <v>121527.257</v>
      </c>
      <c r="X232" s="40"/>
      <c r="Y232" s="67" t="str">
        <f t="shared" si="11"/>
        <v/>
      </c>
      <c r="Z232" s="68" t="str">
        <f t="shared" si="12"/>
        <v/>
      </c>
      <c r="AA232" s="47" t="str">
        <f>IF(Y232="","",MIN($D$9+Calculator!free_cash_flow,AD231+AB232))</f>
        <v/>
      </c>
      <c r="AB232" s="47" t="str">
        <f t="shared" si="13"/>
        <v/>
      </c>
      <c r="AC232" s="47" t="str">
        <f t="shared" si="14"/>
        <v/>
      </c>
      <c r="AD232" s="47" t="str">
        <f t="shared" si="15"/>
        <v/>
      </c>
    </row>
    <row r="233" ht="12.75" customHeight="1">
      <c r="A233" s="67" t="str">
        <f>IF(OR(Calculator!prev_total_owed&lt;=0,Calculator!prev_total_owed=""),"",Calculator!prev_pmt_num+1)</f>
        <v/>
      </c>
      <c r="B233" s="68" t="str">
        <f t="shared" si="1"/>
        <v/>
      </c>
      <c r="C233" s="47" t="str">
        <f>IF(A233="","",MIN(D233+Calculator!prev_prin_balance,Calculator!loan_payment+J233))</f>
        <v/>
      </c>
      <c r="D233" s="47" t="str">
        <f>IF(A233="","",ROUND($D$6/12*MAX(0,(Calculator!prev_prin_balance)),2))</f>
        <v/>
      </c>
      <c r="E233" s="47" t="str">
        <f t="shared" si="2"/>
        <v/>
      </c>
      <c r="F233" s="47" t="str">
        <f>IF(A233="","",ROUND(SUM(Calculator!prev_prin_balance,-E233),2))</f>
        <v/>
      </c>
      <c r="G233" s="69" t="str">
        <f t="shared" si="3"/>
        <v/>
      </c>
      <c r="H233" s="47" t="str">
        <f>IF(A233="","",IF(Calculator!prev_prin_balance=0,MIN(Calculator!prev_heloc_prin_balance+Calculator!prev_heloc_int_balance+K233,MAX(0,Calculator!free_cash_flow+Calculator!loan_payment))+IF($O$7="No",0,Calculator!loan_payment+$I$6),IF($O$7="No",Calculator!free_cash_flow,$I$5)))</f>
        <v/>
      </c>
      <c r="I233" s="47" t="str">
        <f>IF(A233="","",IF($O$7="Yes",$I$6+Calculator!loan_payment,0))</f>
        <v/>
      </c>
      <c r="J233" s="47" t="str">
        <f>IF(A233="","",IF(Calculator!prev_prin_balance&lt;=0,0,IF(Calculator!prev_heloc_prin_balance&lt;Calculator!free_cash_flow,MAX(0,MIN($O$6,D233+Calculator!prev_prin_balance+Calculator!loan_payment)),0)))</f>
        <v/>
      </c>
      <c r="K233" s="47" t="str">
        <f>IF(A233="","",ROUND((B233-Calculator!prev_date)*(Calculator!prev_heloc_rate/$O$8)*MAX(0,Calculator!prev_heloc_prin_balance),2))</f>
        <v/>
      </c>
      <c r="L233" s="47" t="str">
        <f>IF(A233="","",MAX(0,MIN(1*H233,Calculator!prev_heloc_int_balance+K233)))</f>
        <v/>
      </c>
      <c r="M233" s="47" t="str">
        <f>IF(A233="","",(Calculator!prev_heloc_int_balance+K233)-L233)</f>
        <v/>
      </c>
      <c r="N233" s="47" t="str">
        <f t="shared" si="4"/>
        <v/>
      </c>
      <c r="O233" s="47" t="str">
        <f>IF(A233="","",Calculator!prev_heloc_prin_balance-N233)</f>
        <v/>
      </c>
      <c r="P233" s="47" t="str">
        <f t="shared" si="16"/>
        <v/>
      </c>
      <c r="Q233" s="40"/>
      <c r="R233" s="67">
        <f t="shared" si="5"/>
        <v>195</v>
      </c>
      <c r="S233" s="68">
        <f t="shared" si="6"/>
        <v>49035</v>
      </c>
      <c r="T233" s="47">
        <f t="shared" si="7"/>
        <v>1079.190945</v>
      </c>
      <c r="U233" s="47">
        <f t="shared" si="8"/>
        <v>607.636285</v>
      </c>
      <c r="V233" s="47">
        <f t="shared" si="9"/>
        <v>471.5546603</v>
      </c>
      <c r="W233" s="47">
        <f t="shared" si="10"/>
        <v>121055.7023</v>
      </c>
      <c r="X233" s="40"/>
      <c r="Y233" s="67" t="str">
        <f t="shared" si="11"/>
        <v/>
      </c>
      <c r="Z233" s="68" t="str">
        <f t="shared" si="12"/>
        <v/>
      </c>
      <c r="AA233" s="47" t="str">
        <f>IF(Y233="","",MIN($D$9+Calculator!free_cash_flow,AD232+AB233))</f>
        <v/>
      </c>
      <c r="AB233" s="47" t="str">
        <f t="shared" si="13"/>
        <v/>
      </c>
      <c r="AC233" s="47" t="str">
        <f t="shared" si="14"/>
        <v/>
      </c>
      <c r="AD233" s="47" t="str">
        <f t="shared" si="15"/>
        <v/>
      </c>
    </row>
    <row r="234" ht="12.75" customHeight="1">
      <c r="A234" s="67" t="str">
        <f>IF(OR(Calculator!prev_total_owed&lt;=0,Calculator!prev_total_owed=""),"",Calculator!prev_pmt_num+1)</f>
        <v/>
      </c>
      <c r="B234" s="68" t="str">
        <f t="shared" si="1"/>
        <v/>
      </c>
      <c r="C234" s="47" t="str">
        <f>IF(A234="","",MIN(D234+Calculator!prev_prin_balance,Calculator!loan_payment+J234))</f>
        <v/>
      </c>
      <c r="D234" s="47" t="str">
        <f>IF(A234="","",ROUND($D$6/12*MAX(0,(Calculator!prev_prin_balance)),2))</f>
        <v/>
      </c>
      <c r="E234" s="47" t="str">
        <f t="shared" si="2"/>
        <v/>
      </c>
      <c r="F234" s="47" t="str">
        <f>IF(A234="","",ROUND(SUM(Calculator!prev_prin_balance,-E234),2))</f>
        <v/>
      </c>
      <c r="G234" s="69" t="str">
        <f t="shared" si="3"/>
        <v/>
      </c>
      <c r="H234" s="47" t="str">
        <f>IF(A234="","",IF(Calculator!prev_prin_balance=0,MIN(Calculator!prev_heloc_prin_balance+Calculator!prev_heloc_int_balance+K234,MAX(0,Calculator!free_cash_flow+Calculator!loan_payment))+IF($O$7="No",0,Calculator!loan_payment+$I$6),IF($O$7="No",Calculator!free_cash_flow,$I$5)))</f>
        <v/>
      </c>
      <c r="I234" s="47" t="str">
        <f>IF(A234="","",IF($O$7="Yes",$I$6+Calculator!loan_payment,0))</f>
        <v/>
      </c>
      <c r="J234" s="47" t="str">
        <f>IF(A234="","",IF(Calculator!prev_prin_balance&lt;=0,0,IF(Calculator!prev_heloc_prin_balance&lt;Calculator!free_cash_flow,MAX(0,MIN($O$6,D234+Calculator!prev_prin_balance+Calculator!loan_payment)),0)))</f>
        <v/>
      </c>
      <c r="K234" s="47" t="str">
        <f>IF(A234="","",ROUND((B234-Calculator!prev_date)*(Calculator!prev_heloc_rate/$O$8)*MAX(0,Calculator!prev_heloc_prin_balance),2))</f>
        <v/>
      </c>
      <c r="L234" s="47" t="str">
        <f>IF(A234="","",MAX(0,MIN(1*H234,Calculator!prev_heloc_int_balance+K234)))</f>
        <v/>
      </c>
      <c r="M234" s="47" t="str">
        <f>IF(A234="","",(Calculator!prev_heloc_int_balance+K234)-L234)</f>
        <v/>
      </c>
      <c r="N234" s="47" t="str">
        <f t="shared" si="4"/>
        <v/>
      </c>
      <c r="O234" s="47" t="str">
        <f>IF(A234="","",Calculator!prev_heloc_prin_balance-N234)</f>
        <v/>
      </c>
      <c r="P234" s="47" t="str">
        <f t="shared" si="16"/>
        <v/>
      </c>
      <c r="Q234" s="40"/>
      <c r="R234" s="67">
        <f t="shared" si="5"/>
        <v>196</v>
      </c>
      <c r="S234" s="68">
        <f t="shared" si="6"/>
        <v>49065</v>
      </c>
      <c r="T234" s="47">
        <f t="shared" si="7"/>
        <v>1079.190945</v>
      </c>
      <c r="U234" s="47">
        <f t="shared" si="8"/>
        <v>605.2785117</v>
      </c>
      <c r="V234" s="47">
        <f t="shared" si="9"/>
        <v>473.9124336</v>
      </c>
      <c r="W234" s="47">
        <f t="shared" si="10"/>
        <v>120581.7899</v>
      </c>
      <c r="X234" s="40"/>
      <c r="Y234" s="67" t="str">
        <f t="shared" si="11"/>
        <v/>
      </c>
      <c r="Z234" s="68" t="str">
        <f t="shared" si="12"/>
        <v/>
      </c>
      <c r="AA234" s="47" t="str">
        <f>IF(Y234="","",MIN($D$9+Calculator!free_cash_flow,AD233+AB234))</f>
        <v/>
      </c>
      <c r="AB234" s="47" t="str">
        <f t="shared" si="13"/>
        <v/>
      </c>
      <c r="AC234" s="47" t="str">
        <f t="shared" si="14"/>
        <v/>
      </c>
      <c r="AD234" s="47" t="str">
        <f t="shared" si="15"/>
        <v/>
      </c>
    </row>
    <row r="235" ht="12.75" customHeight="1">
      <c r="A235" s="67" t="str">
        <f>IF(OR(Calculator!prev_total_owed&lt;=0,Calculator!prev_total_owed=""),"",Calculator!prev_pmt_num+1)</f>
        <v/>
      </c>
      <c r="B235" s="68" t="str">
        <f t="shared" si="1"/>
        <v/>
      </c>
      <c r="C235" s="47" t="str">
        <f>IF(A235="","",MIN(D235+Calculator!prev_prin_balance,Calculator!loan_payment+J235))</f>
        <v/>
      </c>
      <c r="D235" s="47" t="str">
        <f>IF(A235="","",ROUND($D$6/12*MAX(0,(Calculator!prev_prin_balance)),2))</f>
        <v/>
      </c>
      <c r="E235" s="47" t="str">
        <f t="shared" si="2"/>
        <v/>
      </c>
      <c r="F235" s="47" t="str">
        <f>IF(A235="","",ROUND(SUM(Calculator!prev_prin_balance,-E235),2))</f>
        <v/>
      </c>
      <c r="G235" s="69" t="str">
        <f t="shared" si="3"/>
        <v/>
      </c>
      <c r="H235" s="47" t="str">
        <f>IF(A235="","",IF(Calculator!prev_prin_balance=0,MIN(Calculator!prev_heloc_prin_balance+Calculator!prev_heloc_int_balance+K235,MAX(0,Calculator!free_cash_flow+Calculator!loan_payment))+IF($O$7="No",0,Calculator!loan_payment+$I$6),IF($O$7="No",Calculator!free_cash_flow,$I$5)))</f>
        <v/>
      </c>
      <c r="I235" s="47" t="str">
        <f>IF(A235="","",IF($O$7="Yes",$I$6+Calculator!loan_payment,0))</f>
        <v/>
      </c>
      <c r="J235" s="47" t="str">
        <f>IF(A235="","",IF(Calculator!prev_prin_balance&lt;=0,0,IF(Calculator!prev_heloc_prin_balance&lt;Calculator!free_cash_flow,MAX(0,MIN($O$6,D235+Calculator!prev_prin_balance+Calculator!loan_payment)),0)))</f>
        <v/>
      </c>
      <c r="K235" s="47" t="str">
        <f>IF(A235="","",ROUND((B235-Calculator!prev_date)*(Calculator!prev_heloc_rate/$O$8)*MAX(0,Calculator!prev_heloc_prin_balance),2))</f>
        <v/>
      </c>
      <c r="L235" s="47" t="str">
        <f>IF(A235="","",MAX(0,MIN(1*H235,Calculator!prev_heloc_int_balance+K235)))</f>
        <v/>
      </c>
      <c r="M235" s="47" t="str">
        <f>IF(A235="","",(Calculator!prev_heloc_int_balance+K235)-L235)</f>
        <v/>
      </c>
      <c r="N235" s="47" t="str">
        <f t="shared" si="4"/>
        <v/>
      </c>
      <c r="O235" s="47" t="str">
        <f>IF(A235="","",Calculator!prev_heloc_prin_balance-N235)</f>
        <v/>
      </c>
      <c r="P235" s="47" t="str">
        <f t="shared" si="16"/>
        <v/>
      </c>
      <c r="Q235" s="40"/>
      <c r="R235" s="67">
        <f t="shared" si="5"/>
        <v>197</v>
      </c>
      <c r="S235" s="68">
        <f t="shared" si="6"/>
        <v>49096</v>
      </c>
      <c r="T235" s="47">
        <f t="shared" si="7"/>
        <v>1079.190945</v>
      </c>
      <c r="U235" s="47">
        <f t="shared" si="8"/>
        <v>602.9089495</v>
      </c>
      <c r="V235" s="47">
        <f t="shared" si="9"/>
        <v>476.2819957</v>
      </c>
      <c r="W235" s="47">
        <f t="shared" si="10"/>
        <v>120105.5079</v>
      </c>
      <c r="X235" s="40"/>
      <c r="Y235" s="67" t="str">
        <f t="shared" si="11"/>
        <v/>
      </c>
      <c r="Z235" s="68" t="str">
        <f t="shared" si="12"/>
        <v/>
      </c>
      <c r="AA235" s="47" t="str">
        <f>IF(Y235="","",MIN($D$9+Calculator!free_cash_flow,AD234+AB235))</f>
        <v/>
      </c>
      <c r="AB235" s="47" t="str">
        <f t="shared" si="13"/>
        <v/>
      </c>
      <c r="AC235" s="47" t="str">
        <f t="shared" si="14"/>
        <v/>
      </c>
      <c r="AD235" s="47" t="str">
        <f t="shared" si="15"/>
        <v/>
      </c>
    </row>
    <row r="236" ht="12.75" customHeight="1">
      <c r="A236" s="67" t="str">
        <f>IF(OR(Calculator!prev_total_owed&lt;=0,Calculator!prev_total_owed=""),"",Calculator!prev_pmt_num+1)</f>
        <v/>
      </c>
      <c r="B236" s="68" t="str">
        <f t="shared" si="1"/>
        <v/>
      </c>
      <c r="C236" s="47" t="str">
        <f>IF(A236="","",MIN(D236+Calculator!prev_prin_balance,Calculator!loan_payment+J236))</f>
        <v/>
      </c>
      <c r="D236" s="47" t="str">
        <f>IF(A236="","",ROUND($D$6/12*MAX(0,(Calculator!prev_prin_balance)),2))</f>
        <v/>
      </c>
      <c r="E236" s="47" t="str">
        <f t="shared" si="2"/>
        <v/>
      </c>
      <c r="F236" s="47" t="str">
        <f>IF(A236="","",ROUND(SUM(Calculator!prev_prin_balance,-E236),2))</f>
        <v/>
      </c>
      <c r="G236" s="69" t="str">
        <f t="shared" si="3"/>
        <v/>
      </c>
      <c r="H236" s="47" t="str">
        <f>IF(A236="","",IF(Calculator!prev_prin_balance=0,MIN(Calculator!prev_heloc_prin_balance+Calculator!prev_heloc_int_balance+K236,MAX(0,Calculator!free_cash_flow+Calculator!loan_payment))+IF($O$7="No",0,Calculator!loan_payment+$I$6),IF($O$7="No",Calculator!free_cash_flow,$I$5)))</f>
        <v/>
      </c>
      <c r="I236" s="47" t="str">
        <f>IF(A236="","",IF($O$7="Yes",$I$6+Calculator!loan_payment,0))</f>
        <v/>
      </c>
      <c r="J236" s="47" t="str">
        <f>IF(A236="","",IF(Calculator!prev_prin_balance&lt;=0,0,IF(Calculator!prev_heloc_prin_balance&lt;Calculator!free_cash_flow,MAX(0,MIN($O$6,D236+Calculator!prev_prin_balance+Calculator!loan_payment)),0)))</f>
        <v/>
      </c>
      <c r="K236" s="47" t="str">
        <f>IF(A236="","",ROUND((B236-Calculator!prev_date)*(Calculator!prev_heloc_rate/$O$8)*MAX(0,Calculator!prev_heloc_prin_balance),2))</f>
        <v/>
      </c>
      <c r="L236" s="47" t="str">
        <f>IF(A236="","",MAX(0,MIN(1*H236,Calculator!prev_heloc_int_balance+K236)))</f>
        <v/>
      </c>
      <c r="M236" s="47" t="str">
        <f>IF(A236="","",(Calculator!prev_heloc_int_balance+K236)-L236)</f>
        <v/>
      </c>
      <c r="N236" s="47" t="str">
        <f t="shared" si="4"/>
        <v/>
      </c>
      <c r="O236" s="47" t="str">
        <f>IF(A236="","",Calculator!prev_heloc_prin_balance-N236)</f>
        <v/>
      </c>
      <c r="P236" s="47" t="str">
        <f t="shared" si="16"/>
        <v/>
      </c>
      <c r="Q236" s="40"/>
      <c r="R236" s="67">
        <f t="shared" si="5"/>
        <v>198</v>
      </c>
      <c r="S236" s="68">
        <f t="shared" si="6"/>
        <v>49126</v>
      </c>
      <c r="T236" s="47">
        <f t="shared" si="7"/>
        <v>1079.190945</v>
      </c>
      <c r="U236" s="47">
        <f t="shared" si="8"/>
        <v>600.5275396</v>
      </c>
      <c r="V236" s="47">
        <f t="shared" si="9"/>
        <v>478.6634057</v>
      </c>
      <c r="W236" s="47">
        <f t="shared" si="10"/>
        <v>119626.8445</v>
      </c>
      <c r="X236" s="40"/>
      <c r="Y236" s="67" t="str">
        <f t="shared" si="11"/>
        <v/>
      </c>
      <c r="Z236" s="68" t="str">
        <f t="shared" si="12"/>
        <v/>
      </c>
      <c r="AA236" s="47" t="str">
        <f>IF(Y236="","",MIN($D$9+Calculator!free_cash_flow,AD235+AB236))</f>
        <v/>
      </c>
      <c r="AB236" s="47" t="str">
        <f t="shared" si="13"/>
        <v/>
      </c>
      <c r="AC236" s="47" t="str">
        <f t="shared" si="14"/>
        <v/>
      </c>
      <c r="AD236" s="47" t="str">
        <f t="shared" si="15"/>
        <v/>
      </c>
    </row>
    <row r="237" ht="12.75" customHeight="1">
      <c r="A237" s="67" t="str">
        <f>IF(OR(Calculator!prev_total_owed&lt;=0,Calculator!prev_total_owed=""),"",Calculator!prev_pmt_num+1)</f>
        <v/>
      </c>
      <c r="B237" s="68" t="str">
        <f t="shared" si="1"/>
        <v/>
      </c>
      <c r="C237" s="47" t="str">
        <f>IF(A237="","",MIN(D237+Calculator!prev_prin_balance,Calculator!loan_payment+J237))</f>
        <v/>
      </c>
      <c r="D237" s="47" t="str">
        <f>IF(A237="","",ROUND($D$6/12*MAX(0,(Calculator!prev_prin_balance)),2))</f>
        <v/>
      </c>
      <c r="E237" s="47" t="str">
        <f t="shared" si="2"/>
        <v/>
      </c>
      <c r="F237" s="47" t="str">
        <f>IF(A237="","",ROUND(SUM(Calculator!prev_prin_balance,-E237),2))</f>
        <v/>
      </c>
      <c r="G237" s="69" t="str">
        <f t="shared" si="3"/>
        <v/>
      </c>
      <c r="H237" s="47" t="str">
        <f>IF(A237="","",IF(Calculator!prev_prin_balance=0,MIN(Calculator!prev_heloc_prin_balance+Calculator!prev_heloc_int_balance+K237,MAX(0,Calculator!free_cash_flow+Calculator!loan_payment))+IF($O$7="No",0,Calculator!loan_payment+$I$6),IF($O$7="No",Calculator!free_cash_flow,$I$5)))</f>
        <v/>
      </c>
      <c r="I237" s="47" t="str">
        <f>IF(A237="","",IF($O$7="Yes",$I$6+Calculator!loan_payment,0))</f>
        <v/>
      </c>
      <c r="J237" s="47" t="str">
        <f>IF(A237="","",IF(Calculator!prev_prin_balance&lt;=0,0,IF(Calculator!prev_heloc_prin_balance&lt;Calculator!free_cash_flow,MAX(0,MIN($O$6,D237+Calculator!prev_prin_balance+Calculator!loan_payment)),0)))</f>
        <v/>
      </c>
      <c r="K237" s="47" t="str">
        <f>IF(A237="","",ROUND((B237-Calculator!prev_date)*(Calculator!prev_heloc_rate/$O$8)*MAX(0,Calculator!prev_heloc_prin_balance),2))</f>
        <v/>
      </c>
      <c r="L237" s="47" t="str">
        <f>IF(A237="","",MAX(0,MIN(1*H237,Calculator!prev_heloc_int_balance+K237)))</f>
        <v/>
      </c>
      <c r="M237" s="47" t="str">
        <f>IF(A237="","",(Calculator!prev_heloc_int_balance+K237)-L237)</f>
        <v/>
      </c>
      <c r="N237" s="47" t="str">
        <f t="shared" si="4"/>
        <v/>
      </c>
      <c r="O237" s="47" t="str">
        <f>IF(A237="","",Calculator!prev_heloc_prin_balance-N237)</f>
        <v/>
      </c>
      <c r="P237" s="47" t="str">
        <f t="shared" si="16"/>
        <v/>
      </c>
      <c r="Q237" s="40"/>
      <c r="R237" s="67">
        <f t="shared" si="5"/>
        <v>199</v>
      </c>
      <c r="S237" s="68">
        <f t="shared" si="6"/>
        <v>49157</v>
      </c>
      <c r="T237" s="47">
        <f t="shared" si="7"/>
        <v>1079.190945</v>
      </c>
      <c r="U237" s="47">
        <f t="shared" si="8"/>
        <v>598.1342225</v>
      </c>
      <c r="V237" s="47">
        <f t="shared" si="9"/>
        <v>481.0567227</v>
      </c>
      <c r="W237" s="47">
        <f t="shared" si="10"/>
        <v>119145.7878</v>
      </c>
      <c r="X237" s="40"/>
      <c r="Y237" s="67" t="str">
        <f t="shared" si="11"/>
        <v/>
      </c>
      <c r="Z237" s="68" t="str">
        <f t="shared" si="12"/>
        <v/>
      </c>
      <c r="AA237" s="47" t="str">
        <f>IF(Y237="","",MIN($D$9+Calculator!free_cash_flow,AD236+AB237))</f>
        <v/>
      </c>
      <c r="AB237" s="47" t="str">
        <f t="shared" si="13"/>
        <v/>
      </c>
      <c r="AC237" s="47" t="str">
        <f t="shared" si="14"/>
        <v/>
      </c>
      <c r="AD237" s="47" t="str">
        <f t="shared" si="15"/>
        <v/>
      </c>
    </row>
    <row r="238" ht="12.75" customHeight="1">
      <c r="A238" s="67" t="str">
        <f>IF(OR(Calculator!prev_total_owed&lt;=0,Calculator!prev_total_owed=""),"",Calculator!prev_pmt_num+1)</f>
        <v/>
      </c>
      <c r="B238" s="68" t="str">
        <f t="shared" si="1"/>
        <v/>
      </c>
      <c r="C238" s="47" t="str">
        <f>IF(A238="","",MIN(D238+Calculator!prev_prin_balance,Calculator!loan_payment+J238))</f>
        <v/>
      </c>
      <c r="D238" s="47" t="str">
        <f>IF(A238="","",ROUND($D$6/12*MAX(0,(Calculator!prev_prin_balance)),2))</f>
        <v/>
      </c>
      <c r="E238" s="47" t="str">
        <f t="shared" si="2"/>
        <v/>
      </c>
      <c r="F238" s="47" t="str">
        <f>IF(A238="","",ROUND(SUM(Calculator!prev_prin_balance,-E238),2))</f>
        <v/>
      </c>
      <c r="G238" s="69" t="str">
        <f t="shared" si="3"/>
        <v/>
      </c>
      <c r="H238" s="47" t="str">
        <f>IF(A238="","",IF(Calculator!prev_prin_balance=0,MIN(Calculator!prev_heloc_prin_balance+Calculator!prev_heloc_int_balance+K238,MAX(0,Calculator!free_cash_flow+Calculator!loan_payment))+IF($O$7="No",0,Calculator!loan_payment+$I$6),IF($O$7="No",Calculator!free_cash_flow,$I$5)))</f>
        <v/>
      </c>
      <c r="I238" s="47" t="str">
        <f>IF(A238="","",IF($O$7="Yes",$I$6+Calculator!loan_payment,0))</f>
        <v/>
      </c>
      <c r="J238" s="47" t="str">
        <f>IF(A238="","",IF(Calculator!prev_prin_balance&lt;=0,0,IF(Calculator!prev_heloc_prin_balance&lt;Calculator!free_cash_flow,MAX(0,MIN($O$6,D238+Calculator!prev_prin_balance+Calculator!loan_payment)),0)))</f>
        <v/>
      </c>
      <c r="K238" s="47" t="str">
        <f>IF(A238="","",ROUND((B238-Calculator!prev_date)*(Calculator!prev_heloc_rate/$O$8)*MAX(0,Calculator!prev_heloc_prin_balance),2))</f>
        <v/>
      </c>
      <c r="L238" s="47" t="str">
        <f>IF(A238="","",MAX(0,MIN(1*H238,Calculator!prev_heloc_int_balance+K238)))</f>
        <v/>
      </c>
      <c r="M238" s="47" t="str">
        <f>IF(A238="","",(Calculator!prev_heloc_int_balance+K238)-L238)</f>
        <v/>
      </c>
      <c r="N238" s="47" t="str">
        <f t="shared" si="4"/>
        <v/>
      </c>
      <c r="O238" s="47" t="str">
        <f>IF(A238="","",Calculator!prev_heloc_prin_balance-N238)</f>
        <v/>
      </c>
      <c r="P238" s="47" t="str">
        <f t="shared" si="16"/>
        <v/>
      </c>
      <c r="Q238" s="40"/>
      <c r="R238" s="67">
        <f t="shared" si="5"/>
        <v>200</v>
      </c>
      <c r="S238" s="68">
        <f t="shared" si="6"/>
        <v>49188</v>
      </c>
      <c r="T238" s="47">
        <f t="shared" si="7"/>
        <v>1079.190945</v>
      </c>
      <c r="U238" s="47">
        <f t="shared" si="8"/>
        <v>595.7289389</v>
      </c>
      <c r="V238" s="47">
        <f t="shared" si="9"/>
        <v>483.4620064</v>
      </c>
      <c r="W238" s="47">
        <f t="shared" si="10"/>
        <v>118662.3258</v>
      </c>
      <c r="X238" s="40"/>
      <c r="Y238" s="67" t="str">
        <f t="shared" si="11"/>
        <v/>
      </c>
      <c r="Z238" s="68" t="str">
        <f t="shared" si="12"/>
        <v/>
      </c>
      <c r="AA238" s="47" t="str">
        <f>IF(Y238="","",MIN($D$9+Calculator!free_cash_flow,AD237+AB238))</f>
        <v/>
      </c>
      <c r="AB238" s="47" t="str">
        <f t="shared" si="13"/>
        <v/>
      </c>
      <c r="AC238" s="47" t="str">
        <f t="shared" si="14"/>
        <v/>
      </c>
      <c r="AD238" s="47" t="str">
        <f t="shared" si="15"/>
        <v/>
      </c>
    </row>
    <row r="239" ht="12.75" customHeight="1">
      <c r="A239" s="67" t="str">
        <f>IF(OR(Calculator!prev_total_owed&lt;=0,Calculator!prev_total_owed=""),"",Calculator!prev_pmt_num+1)</f>
        <v/>
      </c>
      <c r="B239" s="68" t="str">
        <f t="shared" si="1"/>
        <v/>
      </c>
      <c r="C239" s="47" t="str">
        <f>IF(A239="","",MIN(D239+Calculator!prev_prin_balance,Calculator!loan_payment+J239))</f>
        <v/>
      </c>
      <c r="D239" s="47" t="str">
        <f>IF(A239="","",ROUND($D$6/12*MAX(0,(Calculator!prev_prin_balance)),2))</f>
        <v/>
      </c>
      <c r="E239" s="47" t="str">
        <f t="shared" si="2"/>
        <v/>
      </c>
      <c r="F239" s="47" t="str">
        <f>IF(A239="","",ROUND(SUM(Calculator!prev_prin_balance,-E239),2))</f>
        <v/>
      </c>
      <c r="G239" s="69" t="str">
        <f t="shared" si="3"/>
        <v/>
      </c>
      <c r="H239" s="47" t="str">
        <f>IF(A239="","",IF(Calculator!prev_prin_balance=0,MIN(Calculator!prev_heloc_prin_balance+Calculator!prev_heloc_int_balance+K239,MAX(0,Calculator!free_cash_flow+Calculator!loan_payment))+IF($O$7="No",0,Calculator!loan_payment+$I$6),IF($O$7="No",Calculator!free_cash_flow,$I$5)))</f>
        <v/>
      </c>
      <c r="I239" s="47" t="str">
        <f>IF(A239="","",IF($O$7="Yes",$I$6+Calculator!loan_payment,0))</f>
        <v/>
      </c>
      <c r="J239" s="47" t="str">
        <f>IF(A239="","",IF(Calculator!prev_prin_balance&lt;=0,0,IF(Calculator!prev_heloc_prin_balance&lt;Calculator!free_cash_flow,MAX(0,MIN($O$6,D239+Calculator!prev_prin_balance+Calculator!loan_payment)),0)))</f>
        <v/>
      </c>
      <c r="K239" s="47" t="str">
        <f>IF(A239="","",ROUND((B239-Calculator!prev_date)*(Calculator!prev_heloc_rate/$O$8)*MAX(0,Calculator!prev_heloc_prin_balance),2))</f>
        <v/>
      </c>
      <c r="L239" s="47" t="str">
        <f>IF(A239="","",MAX(0,MIN(1*H239,Calculator!prev_heloc_int_balance+K239)))</f>
        <v/>
      </c>
      <c r="M239" s="47" t="str">
        <f>IF(A239="","",(Calculator!prev_heloc_int_balance+K239)-L239)</f>
        <v/>
      </c>
      <c r="N239" s="47" t="str">
        <f t="shared" si="4"/>
        <v/>
      </c>
      <c r="O239" s="47" t="str">
        <f>IF(A239="","",Calculator!prev_heloc_prin_balance-N239)</f>
        <v/>
      </c>
      <c r="P239" s="47" t="str">
        <f t="shared" si="16"/>
        <v/>
      </c>
      <c r="Q239" s="40"/>
      <c r="R239" s="67">
        <f t="shared" si="5"/>
        <v>201</v>
      </c>
      <c r="S239" s="68">
        <f t="shared" si="6"/>
        <v>49218</v>
      </c>
      <c r="T239" s="47">
        <f t="shared" si="7"/>
        <v>1079.190945</v>
      </c>
      <c r="U239" s="47">
        <f t="shared" si="8"/>
        <v>593.3116289</v>
      </c>
      <c r="V239" s="47">
        <f t="shared" si="9"/>
        <v>485.8793164</v>
      </c>
      <c r="W239" s="47">
        <f t="shared" si="10"/>
        <v>118176.4465</v>
      </c>
      <c r="X239" s="40"/>
      <c r="Y239" s="67" t="str">
        <f t="shared" si="11"/>
        <v/>
      </c>
      <c r="Z239" s="68" t="str">
        <f t="shared" si="12"/>
        <v/>
      </c>
      <c r="AA239" s="47" t="str">
        <f>IF(Y239="","",MIN($D$9+Calculator!free_cash_flow,AD238+AB239))</f>
        <v/>
      </c>
      <c r="AB239" s="47" t="str">
        <f t="shared" si="13"/>
        <v/>
      </c>
      <c r="AC239" s="47" t="str">
        <f t="shared" si="14"/>
        <v/>
      </c>
      <c r="AD239" s="47" t="str">
        <f t="shared" si="15"/>
        <v/>
      </c>
    </row>
    <row r="240" ht="12.75" customHeight="1">
      <c r="A240" s="67" t="str">
        <f>IF(OR(Calculator!prev_total_owed&lt;=0,Calculator!prev_total_owed=""),"",Calculator!prev_pmt_num+1)</f>
        <v/>
      </c>
      <c r="B240" s="68" t="str">
        <f t="shared" si="1"/>
        <v/>
      </c>
      <c r="C240" s="47" t="str">
        <f>IF(A240="","",MIN(D240+Calculator!prev_prin_balance,Calculator!loan_payment+J240))</f>
        <v/>
      </c>
      <c r="D240" s="47" t="str">
        <f>IF(A240="","",ROUND($D$6/12*MAX(0,(Calculator!prev_prin_balance)),2))</f>
        <v/>
      </c>
      <c r="E240" s="47" t="str">
        <f t="shared" si="2"/>
        <v/>
      </c>
      <c r="F240" s="47" t="str">
        <f>IF(A240="","",ROUND(SUM(Calculator!prev_prin_balance,-E240),2))</f>
        <v/>
      </c>
      <c r="G240" s="69" t="str">
        <f t="shared" si="3"/>
        <v/>
      </c>
      <c r="H240" s="47" t="str">
        <f>IF(A240="","",IF(Calculator!prev_prin_balance=0,MIN(Calculator!prev_heloc_prin_balance+Calculator!prev_heloc_int_balance+K240,MAX(0,Calculator!free_cash_flow+Calculator!loan_payment))+IF($O$7="No",0,Calculator!loan_payment+$I$6),IF($O$7="No",Calculator!free_cash_flow,$I$5)))</f>
        <v/>
      </c>
      <c r="I240" s="47" t="str">
        <f>IF(A240="","",IF($O$7="Yes",$I$6+Calculator!loan_payment,0))</f>
        <v/>
      </c>
      <c r="J240" s="47" t="str">
        <f>IF(A240="","",IF(Calculator!prev_prin_balance&lt;=0,0,IF(Calculator!prev_heloc_prin_balance&lt;Calculator!free_cash_flow,MAX(0,MIN($O$6,D240+Calculator!prev_prin_balance+Calculator!loan_payment)),0)))</f>
        <v/>
      </c>
      <c r="K240" s="47" t="str">
        <f>IF(A240="","",ROUND((B240-Calculator!prev_date)*(Calculator!prev_heloc_rate/$O$8)*MAX(0,Calculator!prev_heloc_prin_balance),2))</f>
        <v/>
      </c>
      <c r="L240" s="47" t="str">
        <f>IF(A240="","",MAX(0,MIN(1*H240,Calculator!prev_heloc_int_balance+K240)))</f>
        <v/>
      </c>
      <c r="M240" s="47" t="str">
        <f>IF(A240="","",(Calculator!prev_heloc_int_balance+K240)-L240)</f>
        <v/>
      </c>
      <c r="N240" s="47" t="str">
        <f t="shared" si="4"/>
        <v/>
      </c>
      <c r="O240" s="47" t="str">
        <f>IF(A240="","",Calculator!prev_heloc_prin_balance-N240)</f>
        <v/>
      </c>
      <c r="P240" s="47" t="str">
        <f t="shared" si="16"/>
        <v/>
      </c>
      <c r="Q240" s="40"/>
      <c r="R240" s="67">
        <f t="shared" si="5"/>
        <v>202</v>
      </c>
      <c r="S240" s="68">
        <f t="shared" si="6"/>
        <v>49249</v>
      </c>
      <c r="T240" s="47">
        <f t="shared" si="7"/>
        <v>1079.190945</v>
      </c>
      <c r="U240" s="47">
        <f t="shared" si="8"/>
        <v>590.8822323</v>
      </c>
      <c r="V240" s="47">
        <f t="shared" si="9"/>
        <v>488.308713</v>
      </c>
      <c r="W240" s="47">
        <f t="shared" si="10"/>
        <v>117688.1377</v>
      </c>
      <c r="X240" s="40"/>
      <c r="Y240" s="67" t="str">
        <f t="shared" si="11"/>
        <v/>
      </c>
      <c r="Z240" s="68" t="str">
        <f t="shared" si="12"/>
        <v/>
      </c>
      <c r="AA240" s="47" t="str">
        <f>IF(Y240="","",MIN($D$9+Calculator!free_cash_flow,AD239+AB240))</f>
        <v/>
      </c>
      <c r="AB240" s="47" t="str">
        <f t="shared" si="13"/>
        <v/>
      </c>
      <c r="AC240" s="47" t="str">
        <f t="shared" si="14"/>
        <v/>
      </c>
      <c r="AD240" s="47" t="str">
        <f t="shared" si="15"/>
        <v/>
      </c>
    </row>
    <row r="241" ht="12.75" customHeight="1">
      <c r="A241" s="67" t="str">
        <f>IF(OR(Calculator!prev_total_owed&lt;=0,Calculator!prev_total_owed=""),"",Calculator!prev_pmt_num+1)</f>
        <v/>
      </c>
      <c r="B241" s="68" t="str">
        <f t="shared" si="1"/>
        <v/>
      </c>
      <c r="C241" s="47" t="str">
        <f>IF(A241="","",MIN(D241+Calculator!prev_prin_balance,Calculator!loan_payment+J241))</f>
        <v/>
      </c>
      <c r="D241" s="47" t="str">
        <f>IF(A241="","",ROUND($D$6/12*MAX(0,(Calculator!prev_prin_balance)),2))</f>
        <v/>
      </c>
      <c r="E241" s="47" t="str">
        <f t="shared" si="2"/>
        <v/>
      </c>
      <c r="F241" s="47" t="str">
        <f>IF(A241="","",ROUND(SUM(Calculator!prev_prin_balance,-E241),2))</f>
        <v/>
      </c>
      <c r="G241" s="69" t="str">
        <f t="shared" si="3"/>
        <v/>
      </c>
      <c r="H241" s="47" t="str">
        <f>IF(A241="","",IF(Calculator!prev_prin_balance=0,MIN(Calculator!prev_heloc_prin_balance+Calculator!prev_heloc_int_balance+K241,MAX(0,Calculator!free_cash_flow+Calculator!loan_payment))+IF($O$7="No",0,Calculator!loan_payment+$I$6),IF($O$7="No",Calculator!free_cash_flow,$I$5)))</f>
        <v/>
      </c>
      <c r="I241" s="47" t="str">
        <f>IF(A241="","",IF($O$7="Yes",$I$6+Calculator!loan_payment,0))</f>
        <v/>
      </c>
      <c r="J241" s="47" t="str">
        <f>IF(A241="","",IF(Calculator!prev_prin_balance&lt;=0,0,IF(Calculator!prev_heloc_prin_balance&lt;Calculator!free_cash_flow,MAX(0,MIN($O$6,D241+Calculator!prev_prin_balance+Calculator!loan_payment)),0)))</f>
        <v/>
      </c>
      <c r="K241" s="47" t="str">
        <f>IF(A241="","",ROUND((B241-Calculator!prev_date)*(Calculator!prev_heloc_rate/$O$8)*MAX(0,Calculator!prev_heloc_prin_balance),2))</f>
        <v/>
      </c>
      <c r="L241" s="47" t="str">
        <f>IF(A241="","",MAX(0,MIN(1*H241,Calculator!prev_heloc_int_balance+K241)))</f>
        <v/>
      </c>
      <c r="M241" s="47" t="str">
        <f>IF(A241="","",(Calculator!prev_heloc_int_balance+K241)-L241)</f>
        <v/>
      </c>
      <c r="N241" s="47" t="str">
        <f t="shared" si="4"/>
        <v/>
      </c>
      <c r="O241" s="47" t="str">
        <f>IF(A241="","",Calculator!prev_heloc_prin_balance-N241)</f>
        <v/>
      </c>
      <c r="P241" s="47" t="str">
        <f t="shared" si="16"/>
        <v/>
      </c>
      <c r="Q241" s="40"/>
      <c r="R241" s="67">
        <f t="shared" si="5"/>
        <v>203</v>
      </c>
      <c r="S241" s="68">
        <f t="shared" si="6"/>
        <v>49279</v>
      </c>
      <c r="T241" s="47">
        <f t="shared" si="7"/>
        <v>1079.190945</v>
      </c>
      <c r="U241" s="47">
        <f t="shared" si="8"/>
        <v>588.4406887</v>
      </c>
      <c r="V241" s="47">
        <f t="shared" si="9"/>
        <v>490.7502565</v>
      </c>
      <c r="W241" s="47">
        <f t="shared" si="10"/>
        <v>117197.3875</v>
      </c>
      <c r="X241" s="40"/>
      <c r="Y241" s="67" t="str">
        <f t="shared" si="11"/>
        <v/>
      </c>
      <c r="Z241" s="68" t="str">
        <f t="shared" si="12"/>
        <v/>
      </c>
      <c r="AA241" s="47" t="str">
        <f>IF(Y241="","",MIN($D$9+Calculator!free_cash_flow,AD240+AB241))</f>
        <v/>
      </c>
      <c r="AB241" s="47" t="str">
        <f t="shared" si="13"/>
        <v/>
      </c>
      <c r="AC241" s="47" t="str">
        <f t="shared" si="14"/>
        <v/>
      </c>
      <c r="AD241" s="47" t="str">
        <f t="shared" si="15"/>
        <v/>
      </c>
    </row>
    <row r="242" ht="12.75" customHeight="1">
      <c r="A242" s="67" t="str">
        <f>IF(OR(Calculator!prev_total_owed&lt;=0,Calculator!prev_total_owed=""),"",Calculator!prev_pmt_num+1)</f>
        <v/>
      </c>
      <c r="B242" s="68" t="str">
        <f t="shared" si="1"/>
        <v/>
      </c>
      <c r="C242" s="47" t="str">
        <f>IF(A242="","",MIN(D242+Calculator!prev_prin_balance,Calculator!loan_payment+J242))</f>
        <v/>
      </c>
      <c r="D242" s="47" t="str">
        <f>IF(A242="","",ROUND($D$6/12*MAX(0,(Calculator!prev_prin_balance)),2))</f>
        <v/>
      </c>
      <c r="E242" s="47" t="str">
        <f t="shared" si="2"/>
        <v/>
      </c>
      <c r="F242" s="47" t="str">
        <f>IF(A242="","",ROUND(SUM(Calculator!prev_prin_balance,-E242),2))</f>
        <v/>
      </c>
      <c r="G242" s="69" t="str">
        <f t="shared" si="3"/>
        <v/>
      </c>
      <c r="H242" s="47" t="str">
        <f>IF(A242="","",IF(Calculator!prev_prin_balance=0,MIN(Calculator!prev_heloc_prin_balance+Calculator!prev_heloc_int_balance+K242,MAX(0,Calculator!free_cash_flow+Calculator!loan_payment))+IF($O$7="No",0,Calculator!loan_payment+$I$6),IF($O$7="No",Calculator!free_cash_flow,$I$5)))</f>
        <v/>
      </c>
      <c r="I242" s="47" t="str">
        <f>IF(A242="","",IF($O$7="Yes",$I$6+Calculator!loan_payment,0))</f>
        <v/>
      </c>
      <c r="J242" s="47" t="str">
        <f>IF(A242="","",IF(Calculator!prev_prin_balance&lt;=0,0,IF(Calculator!prev_heloc_prin_balance&lt;Calculator!free_cash_flow,MAX(0,MIN($O$6,D242+Calculator!prev_prin_balance+Calculator!loan_payment)),0)))</f>
        <v/>
      </c>
      <c r="K242" s="47" t="str">
        <f>IF(A242="","",ROUND((B242-Calculator!prev_date)*(Calculator!prev_heloc_rate/$O$8)*MAX(0,Calculator!prev_heloc_prin_balance),2))</f>
        <v/>
      </c>
      <c r="L242" s="47" t="str">
        <f>IF(A242="","",MAX(0,MIN(1*H242,Calculator!prev_heloc_int_balance+K242)))</f>
        <v/>
      </c>
      <c r="M242" s="47" t="str">
        <f>IF(A242="","",(Calculator!prev_heloc_int_balance+K242)-L242)</f>
        <v/>
      </c>
      <c r="N242" s="47" t="str">
        <f t="shared" si="4"/>
        <v/>
      </c>
      <c r="O242" s="47" t="str">
        <f>IF(A242="","",Calculator!prev_heloc_prin_balance-N242)</f>
        <v/>
      </c>
      <c r="P242" s="47" t="str">
        <f t="shared" si="16"/>
        <v/>
      </c>
      <c r="Q242" s="40"/>
      <c r="R242" s="67">
        <f t="shared" si="5"/>
        <v>204</v>
      </c>
      <c r="S242" s="68">
        <f t="shared" si="6"/>
        <v>49310</v>
      </c>
      <c r="T242" s="47">
        <f t="shared" si="7"/>
        <v>1079.190945</v>
      </c>
      <c r="U242" s="47">
        <f t="shared" si="8"/>
        <v>585.9869375</v>
      </c>
      <c r="V242" s="47">
        <f t="shared" si="9"/>
        <v>493.2040078</v>
      </c>
      <c r="W242" s="47">
        <f t="shared" si="10"/>
        <v>116704.1835</v>
      </c>
      <c r="X242" s="40"/>
      <c r="Y242" s="67" t="str">
        <f t="shared" si="11"/>
        <v/>
      </c>
      <c r="Z242" s="68" t="str">
        <f t="shared" si="12"/>
        <v/>
      </c>
      <c r="AA242" s="47" t="str">
        <f>IF(Y242="","",MIN($D$9+Calculator!free_cash_flow,AD241+AB242))</f>
        <v/>
      </c>
      <c r="AB242" s="47" t="str">
        <f t="shared" si="13"/>
        <v/>
      </c>
      <c r="AC242" s="47" t="str">
        <f t="shared" si="14"/>
        <v/>
      </c>
      <c r="AD242" s="47" t="str">
        <f t="shared" si="15"/>
        <v/>
      </c>
    </row>
    <row r="243" ht="12.75" customHeight="1">
      <c r="A243" s="67" t="str">
        <f>IF(OR(Calculator!prev_total_owed&lt;=0,Calculator!prev_total_owed=""),"",Calculator!prev_pmt_num+1)</f>
        <v/>
      </c>
      <c r="B243" s="68" t="str">
        <f t="shared" si="1"/>
        <v/>
      </c>
      <c r="C243" s="47" t="str">
        <f>IF(A243="","",MIN(D243+Calculator!prev_prin_balance,Calculator!loan_payment+J243))</f>
        <v/>
      </c>
      <c r="D243" s="47" t="str">
        <f>IF(A243="","",ROUND($D$6/12*MAX(0,(Calculator!prev_prin_balance)),2))</f>
        <v/>
      </c>
      <c r="E243" s="47" t="str">
        <f t="shared" si="2"/>
        <v/>
      </c>
      <c r="F243" s="47" t="str">
        <f>IF(A243="","",ROUND(SUM(Calculator!prev_prin_balance,-E243),2))</f>
        <v/>
      </c>
      <c r="G243" s="69" t="str">
        <f t="shared" si="3"/>
        <v/>
      </c>
      <c r="H243" s="47" t="str">
        <f>IF(A243="","",IF(Calculator!prev_prin_balance=0,MIN(Calculator!prev_heloc_prin_balance+Calculator!prev_heloc_int_balance+K243,MAX(0,Calculator!free_cash_flow+Calculator!loan_payment))+IF($O$7="No",0,Calculator!loan_payment+$I$6),IF($O$7="No",Calculator!free_cash_flow,$I$5)))</f>
        <v/>
      </c>
      <c r="I243" s="47" t="str">
        <f>IF(A243="","",IF($O$7="Yes",$I$6+Calculator!loan_payment,0))</f>
        <v/>
      </c>
      <c r="J243" s="47" t="str">
        <f>IF(A243="","",IF(Calculator!prev_prin_balance&lt;=0,0,IF(Calculator!prev_heloc_prin_balance&lt;Calculator!free_cash_flow,MAX(0,MIN($O$6,D243+Calculator!prev_prin_balance+Calculator!loan_payment)),0)))</f>
        <v/>
      </c>
      <c r="K243" s="47" t="str">
        <f>IF(A243="","",ROUND((B243-Calculator!prev_date)*(Calculator!prev_heloc_rate/$O$8)*MAX(0,Calculator!prev_heloc_prin_balance),2))</f>
        <v/>
      </c>
      <c r="L243" s="47" t="str">
        <f>IF(A243="","",MAX(0,MIN(1*H243,Calculator!prev_heloc_int_balance+K243)))</f>
        <v/>
      </c>
      <c r="M243" s="47" t="str">
        <f>IF(A243="","",(Calculator!prev_heloc_int_balance+K243)-L243)</f>
        <v/>
      </c>
      <c r="N243" s="47" t="str">
        <f t="shared" si="4"/>
        <v/>
      </c>
      <c r="O243" s="47" t="str">
        <f>IF(A243="","",Calculator!prev_heloc_prin_balance-N243)</f>
        <v/>
      </c>
      <c r="P243" s="47" t="str">
        <f t="shared" si="16"/>
        <v/>
      </c>
      <c r="Q243" s="40"/>
      <c r="R243" s="67">
        <f t="shared" si="5"/>
        <v>205</v>
      </c>
      <c r="S243" s="68">
        <f t="shared" si="6"/>
        <v>49341</v>
      </c>
      <c r="T243" s="47">
        <f t="shared" si="7"/>
        <v>1079.190945</v>
      </c>
      <c r="U243" s="47">
        <f t="shared" si="8"/>
        <v>583.5209174</v>
      </c>
      <c r="V243" s="47">
        <f t="shared" si="9"/>
        <v>495.6700279</v>
      </c>
      <c r="W243" s="47">
        <f t="shared" si="10"/>
        <v>116208.5135</v>
      </c>
      <c r="X243" s="40"/>
      <c r="Y243" s="67" t="str">
        <f t="shared" si="11"/>
        <v/>
      </c>
      <c r="Z243" s="68" t="str">
        <f t="shared" si="12"/>
        <v/>
      </c>
      <c r="AA243" s="47" t="str">
        <f>IF(Y243="","",MIN($D$9+Calculator!free_cash_flow,AD242+AB243))</f>
        <v/>
      </c>
      <c r="AB243" s="47" t="str">
        <f t="shared" si="13"/>
        <v/>
      </c>
      <c r="AC243" s="47" t="str">
        <f t="shared" si="14"/>
        <v/>
      </c>
      <c r="AD243" s="47" t="str">
        <f t="shared" si="15"/>
        <v/>
      </c>
    </row>
    <row r="244" ht="12.75" customHeight="1">
      <c r="A244" s="67" t="str">
        <f>IF(OR(Calculator!prev_total_owed&lt;=0,Calculator!prev_total_owed=""),"",Calculator!prev_pmt_num+1)</f>
        <v/>
      </c>
      <c r="B244" s="68" t="str">
        <f t="shared" si="1"/>
        <v/>
      </c>
      <c r="C244" s="47" t="str">
        <f>IF(A244="","",MIN(D244+Calculator!prev_prin_balance,Calculator!loan_payment+J244))</f>
        <v/>
      </c>
      <c r="D244" s="47" t="str">
        <f>IF(A244="","",ROUND($D$6/12*MAX(0,(Calculator!prev_prin_balance)),2))</f>
        <v/>
      </c>
      <c r="E244" s="47" t="str">
        <f t="shared" si="2"/>
        <v/>
      </c>
      <c r="F244" s="47" t="str">
        <f>IF(A244="","",ROUND(SUM(Calculator!prev_prin_balance,-E244),2))</f>
        <v/>
      </c>
      <c r="G244" s="69" t="str">
        <f t="shared" si="3"/>
        <v/>
      </c>
      <c r="H244" s="47" t="str">
        <f>IF(A244="","",IF(Calculator!prev_prin_balance=0,MIN(Calculator!prev_heloc_prin_balance+Calculator!prev_heloc_int_balance+K244,MAX(0,Calculator!free_cash_flow+Calculator!loan_payment))+IF($O$7="No",0,Calculator!loan_payment+$I$6),IF($O$7="No",Calculator!free_cash_flow,$I$5)))</f>
        <v/>
      </c>
      <c r="I244" s="47" t="str">
        <f>IF(A244="","",IF($O$7="Yes",$I$6+Calculator!loan_payment,0))</f>
        <v/>
      </c>
      <c r="J244" s="47" t="str">
        <f>IF(A244="","",IF(Calculator!prev_prin_balance&lt;=0,0,IF(Calculator!prev_heloc_prin_balance&lt;Calculator!free_cash_flow,MAX(0,MIN($O$6,D244+Calculator!prev_prin_balance+Calculator!loan_payment)),0)))</f>
        <v/>
      </c>
      <c r="K244" s="47" t="str">
        <f>IF(A244="","",ROUND((B244-Calculator!prev_date)*(Calculator!prev_heloc_rate/$O$8)*MAX(0,Calculator!prev_heloc_prin_balance),2))</f>
        <v/>
      </c>
      <c r="L244" s="47" t="str">
        <f>IF(A244="","",MAX(0,MIN(1*H244,Calculator!prev_heloc_int_balance+K244)))</f>
        <v/>
      </c>
      <c r="M244" s="47" t="str">
        <f>IF(A244="","",(Calculator!prev_heloc_int_balance+K244)-L244)</f>
        <v/>
      </c>
      <c r="N244" s="47" t="str">
        <f t="shared" si="4"/>
        <v/>
      </c>
      <c r="O244" s="47" t="str">
        <f>IF(A244="","",Calculator!prev_heloc_prin_balance-N244)</f>
        <v/>
      </c>
      <c r="P244" s="47" t="str">
        <f t="shared" si="16"/>
        <v/>
      </c>
      <c r="Q244" s="40"/>
      <c r="R244" s="67">
        <f t="shared" si="5"/>
        <v>206</v>
      </c>
      <c r="S244" s="68">
        <f t="shared" si="6"/>
        <v>49369</v>
      </c>
      <c r="T244" s="47">
        <f t="shared" si="7"/>
        <v>1079.190945</v>
      </c>
      <c r="U244" s="47">
        <f t="shared" si="8"/>
        <v>581.0425673</v>
      </c>
      <c r="V244" s="47">
        <f t="shared" si="9"/>
        <v>498.148378</v>
      </c>
      <c r="W244" s="47">
        <f t="shared" si="10"/>
        <v>115710.3651</v>
      </c>
      <c r="X244" s="40"/>
      <c r="Y244" s="67" t="str">
        <f t="shared" si="11"/>
        <v/>
      </c>
      <c r="Z244" s="68" t="str">
        <f t="shared" si="12"/>
        <v/>
      </c>
      <c r="AA244" s="47" t="str">
        <f>IF(Y244="","",MIN($D$9+Calculator!free_cash_flow,AD243+AB244))</f>
        <v/>
      </c>
      <c r="AB244" s="47" t="str">
        <f t="shared" si="13"/>
        <v/>
      </c>
      <c r="AC244" s="47" t="str">
        <f t="shared" si="14"/>
        <v/>
      </c>
      <c r="AD244" s="47" t="str">
        <f t="shared" si="15"/>
        <v/>
      </c>
    </row>
    <row r="245" ht="12.75" customHeight="1">
      <c r="A245" s="67" t="str">
        <f>IF(OR(Calculator!prev_total_owed&lt;=0,Calculator!prev_total_owed=""),"",Calculator!prev_pmt_num+1)</f>
        <v/>
      </c>
      <c r="B245" s="68" t="str">
        <f t="shared" si="1"/>
        <v/>
      </c>
      <c r="C245" s="47" t="str">
        <f>IF(A245="","",MIN(D245+Calculator!prev_prin_balance,Calculator!loan_payment+J245))</f>
        <v/>
      </c>
      <c r="D245" s="47" t="str">
        <f>IF(A245="","",ROUND($D$6/12*MAX(0,(Calculator!prev_prin_balance)),2))</f>
        <v/>
      </c>
      <c r="E245" s="47" t="str">
        <f t="shared" si="2"/>
        <v/>
      </c>
      <c r="F245" s="47" t="str">
        <f>IF(A245="","",ROUND(SUM(Calculator!prev_prin_balance,-E245),2))</f>
        <v/>
      </c>
      <c r="G245" s="69" t="str">
        <f t="shared" si="3"/>
        <v/>
      </c>
      <c r="H245" s="47" t="str">
        <f>IF(A245="","",IF(Calculator!prev_prin_balance=0,MIN(Calculator!prev_heloc_prin_balance+Calculator!prev_heloc_int_balance+K245,MAX(0,Calculator!free_cash_flow+Calculator!loan_payment))+IF($O$7="No",0,Calculator!loan_payment+$I$6),IF($O$7="No",Calculator!free_cash_flow,$I$5)))</f>
        <v/>
      </c>
      <c r="I245" s="47" t="str">
        <f>IF(A245="","",IF($O$7="Yes",$I$6+Calculator!loan_payment,0))</f>
        <v/>
      </c>
      <c r="J245" s="47" t="str">
        <f>IF(A245="","",IF(Calculator!prev_prin_balance&lt;=0,0,IF(Calculator!prev_heloc_prin_balance&lt;Calculator!free_cash_flow,MAX(0,MIN($O$6,D245+Calculator!prev_prin_balance+Calculator!loan_payment)),0)))</f>
        <v/>
      </c>
      <c r="K245" s="47" t="str">
        <f>IF(A245="","",ROUND((B245-Calculator!prev_date)*(Calculator!prev_heloc_rate/$O$8)*MAX(0,Calculator!prev_heloc_prin_balance),2))</f>
        <v/>
      </c>
      <c r="L245" s="47" t="str">
        <f>IF(A245="","",MAX(0,MIN(1*H245,Calculator!prev_heloc_int_balance+K245)))</f>
        <v/>
      </c>
      <c r="M245" s="47" t="str">
        <f>IF(A245="","",(Calculator!prev_heloc_int_balance+K245)-L245)</f>
        <v/>
      </c>
      <c r="N245" s="47" t="str">
        <f t="shared" si="4"/>
        <v/>
      </c>
      <c r="O245" s="47" t="str">
        <f>IF(A245="","",Calculator!prev_heloc_prin_balance-N245)</f>
        <v/>
      </c>
      <c r="P245" s="47" t="str">
        <f t="shared" si="16"/>
        <v/>
      </c>
      <c r="Q245" s="40"/>
      <c r="R245" s="67">
        <f t="shared" si="5"/>
        <v>207</v>
      </c>
      <c r="S245" s="68">
        <f t="shared" si="6"/>
        <v>49400</v>
      </c>
      <c r="T245" s="47">
        <f t="shared" si="7"/>
        <v>1079.190945</v>
      </c>
      <c r="U245" s="47">
        <f t="shared" si="8"/>
        <v>578.5518254</v>
      </c>
      <c r="V245" s="47">
        <f t="shared" si="9"/>
        <v>500.6391199</v>
      </c>
      <c r="W245" s="47">
        <f t="shared" si="10"/>
        <v>115209.726</v>
      </c>
      <c r="X245" s="40"/>
      <c r="Y245" s="67" t="str">
        <f t="shared" si="11"/>
        <v/>
      </c>
      <c r="Z245" s="68" t="str">
        <f t="shared" si="12"/>
        <v/>
      </c>
      <c r="AA245" s="47" t="str">
        <f>IF(Y245="","",MIN($D$9+Calculator!free_cash_flow,AD244+AB245))</f>
        <v/>
      </c>
      <c r="AB245" s="47" t="str">
        <f t="shared" si="13"/>
        <v/>
      </c>
      <c r="AC245" s="47" t="str">
        <f t="shared" si="14"/>
        <v/>
      </c>
      <c r="AD245" s="47" t="str">
        <f t="shared" si="15"/>
        <v/>
      </c>
    </row>
    <row r="246" ht="12.75" customHeight="1">
      <c r="A246" s="67" t="str">
        <f>IF(OR(Calculator!prev_total_owed&lt;=0,Calculator!prev_total_owed=""),"",Calculator!prev_pmt_num+1)</f>
        <v/>
      </c>
      <c r="B246" s="68" t="str">
        <f t="shared" si="1"/>
        <v/>
      </c>
      <c r="C246" s="47" t="str">
        <f>IF(A246="","",MIN(D246+Calculator!prev_prin_balance,Calculator!loan_payment+J246))</f>
        <v/>
      </c>
      <c r="D246" s="47" t="str">
        <f>IF(A246="","",ROUND($D$6/12*MAX(0,(Calculator!prev_prin_balance)),2))</f>
        <v/>
      </c>
      <c r="E246" s="47" t="str">
        <f t="shared" si="2"/>
        <v/>
      </c>
      <c r="F246" s="47" t="str">
        <f>IF(A246="","",ROUND(SUM(Calculator!prev_prin_balance,-E246),2))</f>
        <v/>
      </c>
      <c r="G246" s="69" t="str">
        <f t="shared" si="3"/>
        <v/>
      </c>
      <c r="H246" s="47" t="str">
        <f>IF(A246="","",IF(Calculator!prev_prin_balance=0,MIN(Calculator!prev_heloc_prin_balance+Calculator!prev_heloc_int_balance+K246,MAX(0,Calculator!free_cash_flow+Calculator!loan_payment))+IF($O$7="No",0,Calculator!loan_payment+$I$6),IF($O$7="No",Calculator!free_cash_flow,$I$5)))</f>
        <v/>
      </c>
      <c r="I246" s="47" t="str">
        <f>IF(A246="","",IF($O$7="Yes",$I$6+Calculator!loan_payment,0))</f>
        <v/>
      </c>
      <c r="J246" s="47" t="str">
        <f>IF(A246="","",IF(Calculator!prev_prin_balance&lt;=0,0,IF(Calculator!prev_heloc_prin_balance&lt;Calculator!free_cash_flow,MAX(0,MIN($O$6,D246+Calculator!prev_prin_balance+Calculator!loan_payment)),0)))</f>
        <v/>
      </c>
      <c r="K246" s="47" t="str">
        <f>IF(A246="","",ROUND((B246-Calculator!prev_date)*(Calculator!prev_heloc_rate/$O$8)*MAX(0,Calculator!prev_heloc_prin_balance),2))</f>
        <v/>
      </c>
      <c r="L246" s="47" t="str">
        <f>IF(A246="","",MAX(0,MIN(1*H246,Calculator!prev_heloc_int_balance+K246)))</f>
        <v/>
      </c>
      <c r="M246" s="47" t="str">
        <f>IF(A246="","",(Calculator!prev_heloc_int_balance+K246)-L246)</f>
        <v/>
      </c>
      <c r="N246" s="47" t="str">
        <f t="shared" si="4"/>
        <v/>
      </c>
      <c r="O246" s="47" t="str">
        <f>IF(A246="","",Calculator!prev_heloc_prin_balance-N246)</f>
        <v/>
      </c>
      <c r="P246" s="47" t="str">
        <f t="shared" si="16"/>
        <v/>
      </c>
      <c r="Q246" s="40"/>
      <c r="R246" s="67">
        <f t="shared" si="5"/>
        <v>208</v>
      </c>
      <c r="S246" s="68">
        <f t="shared" si="6"/>
        <v>49430</v>
      </c>
      <c r="T246" s="47">
        <f t="shared" si="7"/>
        <v>1079.190945</v>
      </c>
      <c r="U246" s="47">
        <f t="shared" si="8"/>
        <v>576.0486298</v>
      </c>
      <c r="V246" s="47">
        <f t="shared" si="9"/>
        <v>503.1423155</v>
      </c>
      <c r="W246" s="47">
        <f t="shared" si="10"/>
        <v>114706.5836</v>
      </c>
      <c r="X246" s="40"/>
      <c r="Y246" s="67" t="str">
        <f t="shared" si="11"/>
        <v/>
      </c>
      <c r="Z246" s="68" t="str">
        <f t="shared" si="12"/>
        <v/>
      </c>
      <c r="AA246" s="47" t="str">
        <f>IF(Y246="","",MIN($D$9+Calculator!free_cash_flow,AD245+AB246))</f>
        <v/>
      </c>
      <c r="AB246" s="47" t="str">
        <f t="shared" si="13"/>
        <v/>
      </c>
      <c r="AC246" s="47" t="str">
        <f t="shared" si="14"/>
        <v/>
      </c>
      <c r="AD246" s="47" t="str">
        <f t="shared" si="15"/>
        <v/>
      </c>
    </row>
    <row r="247" ht="12.75" customHeight="1">
      <c r="A247" s="67" t="str">
        <f>IF(OR(Calculator!prev_total_owed&lt;=0,Calculator!prev_total_owed=""),"",Calculator!prev_pmt_num+1)</f>
        <v/>
      </c>
      <c r="B247" s="68" t="str">
        <f t="shared" si="1"/>
        <v/>
      </c>
      <c r="C247" s="47" t="str">
        <f>IF(A247="","",MIN(D247+Calculator!prev_prin_balance,Calculator!loan_payment+J247))</f>
        <v/>
      </c>
      <c r="D247" s="47" t="str">
        <f>IF(A247="","",ROUND($D$6/12*MAX(0,(Calculator!prev_prin_balance)),2))</f>
        <v/>
      </c>
      <c r="E247" s="47" t="str">
        <f t="shared" si="2"/>
        <v/>
      </c>
      <c r="F247" s="47" t="str">
        <f>IF(A247="","",ROUND(SUM(Calculator!prev_prin_balance,-E247),2))</f>
        <v/>
      </c>
      <c r="G247" s="69" t="str">
        <f t="shared" si="3"/>
        <v/>
      </c>
      <c r="H247" s="47" t="str">
        <f>IF(A247="","",IF(Calculator!prev_prin_balance=0,MIN(Calculator!prev_heloc_prin_balance+Calculator!prev_heloc_int_balance+K247,MAX(0,Calculator!free_cash_flow+Calculator!loan_payment))+IF($O$7="No",0,Calculator!loan_payment+$I$6),IF($O$7="No",Calculator!free_cash_flow,$I$5)))</f>
        <v/>
      </c>
      <c r="I247" s="47" t="str">
        <f>IF(A247="","",IF($O$7="Yes",$I$6+Calculator!loan_payment,0))</f>
        <v/>
      </c>
      <c r="J247" s="47" t="str">
        <f>IF(A247="","",IF(Calculator!prev_prin_balance&lt;=0,0,IF(Calculator!prev_heloc_prin_balance&lt;Calculator!free_cash_flow,MAX(0,MIN($O$6,D247+Calculator!prev_prin_balance+Calculator!loan_payment)),0)))</f>
        <v/>
      </c>
      <c r="K247" s="47" t="str">
        <f>IF(A247="","",ROUND((B247-Calculator!prev_date)*(Calculator!prev_heloc_rate/$O$8)*MAX(0,Calculator!prev_heloc_prin_balance),2))</f>
        <v/>
      </c>
      <c r="L247" s="47" t="str">
        <f>IF(A247="","",MAX(0,MIN(1*H247,Calculator!prev_heloc_int_balance+K247)))</f>
        <v/>
      </c>
      <c r="M247" s="47" t="str">
        <f>IF(A247="","",(Calculator!prev_heloc_int_balance+K247)-L247)</f>
        <v/>
      </c>
      <c r="N247" s="47" t="str">
        <f t="shared" si="4"/>
        <v/>
      </c>
      <c r="O247" s="47" t="str">
        <f>IF(A247="","",Calculator!prev_heloc_prin_balance-N247)</f>
        <v/>
      </c>
      <c r="P247" s="47" t="str">
        <f t="shared" si="16"/>
        <v/>
      </c>
      <c r="Q247" s="40"/>
      <c r="R247" s="67">
        <f t="shared" si="5"/>
        <v>209</v>
      </c>
      <c r="S247" s="68">
        <f t="shared" si="6"/>
        <v>49461</v>
      </c>
      <c r="T247" s="47">
        <f t="shared" si="7"/>
        <v>1079.190945</v>
      </c>
      <c r="U247" s="47">
        <f t="shared" si="8"/>
        <v>573.5329182</v>
      </c>
      <c r="V247" s="47">
        <f t="shared" si="9"/>
        <v>505.6580271</v>
      </c>
      <c r="W247" s="47">
        <f t="shared" si="10"/>
        <v>114200.9256</v>
      </c>
      <c r="X247" s="40"/>
      <c r="Y247" s="67" t="str">
        <f t="shared" si="11"/>
        <v/>
      </c>
      <c r="Z247" s="68" t="str">
        <f t="shared" si="12"/>
        <v/>
      </c>
      <c r="AA247" s="47" t="str">
        <f>IF(Y247="","",MIN($D$9+Calculator!free_cash_flow,AD246+AB247))</f>
        <v/>
      </c>
      <c r="AB247" s="47" t="str">
        <f t="shared" si="13"/>
        <v/>
      </c>
      <c r="AC247" s="47" t="str">
        <f t="shared" si="14"/>
        <v/>
      </c>
      <c r="AD247" s="47" t="str">
        <f t="shared" si="15"/>
        <v/>
      </c>
    </row>
    <row r="248" ht="12.75" customHeight="1">
      <c r="A248" s="67" t="str">
        <f>IF(OR(Calculator!prev_total_owed&lt;=0,Calculator!prev_total_owed=""),"",Calculator!prev_pmt_num+1)</f>
        <v/>
      </c>
      <c r="B248" s="68" t="str">
        <f t="shared" si="1"/>
        <v/>
      </c>
      <c r="C248" s="47" t="str">
        <f>IF(A248="","",MIN(D248+Calculator!prev_prin_balance,Calculator!loan_payment+J248))</f>
        <v/>
      </c>
      <c r="D248" s="47" t="str">
        <f>IF(A248="","",ROUND($D$6/12*MAX(0,(Calculator!prev_prin_balance)),2))</f>
        <v/>
      </c>
      <c r="E248" s="47" t="str">
        <f t="shared" si="2"/>
        <v/>
      </c>
      <c r="F248" s="47" t="str">
        <f>IF(A248="","",ROUND(SUM(Calculator!prev_prin_balance,-E248),2))</f>
        <v/>
      </c>
      <c r="G248" s="69" t="str">
        <f t="shared" si="3"/>
        <v/>
      </c>
      <c r="H248" s="47" t="str">
        <f>IF(A248="","",IF(Calculator!prev_prin_balance=0,MIN(Calculator!prev_heloc_prin_balance+Calculator!prev_heloc_int_balance+K248,MAX(0,Calculator!free_cash_flow+Calculator!loan_payment))+IF($O$7="No",0,Calculator!loan_payment+$I$6),IF($O$7="No",Calculator!free_cash_flow,$I$5)))</f>
        <v/>
      </c>
      <c r="I248" s="47" t="str">
        <f>IF(A248="","",IF($O$7="Yes",$I$6+Calculator!loan_payment,0))</f>
        <v/>
      </c>
      <c r="J248" s="47" t="str">
        <f>IF(A248="","",IF(Calculator!prev_prin_balance&lt;=0,0,IF(Calculator!prev_heloc_prin_balance&lt;Calculator!free_cash_flow,MAX(0,MIN($O$6,D248+Calculator!prev_prin_balance+Calculator!loan_payment)),0)))</f>
        <v/>
      </c>
      <c r="K248" s="47" t="str">
        <f>IF(A248="","",ROUND((B248-Calculator!prev_date)*(Calculator!prev_heloc_rate/$O$8)*MAX(0,Calculator!prev_heloc_prin_balance),2))</f>
        <v/>
      </c>
      <c r="L248" s="47" t="str">
        <f>IF(A248="","",MAX(0,MIN(1*H248,Calculator!prev_heloc_int_balance+K248)))</f>
        <v/>
      </c>
      <c r="M248" s="47" t="str">
        <f>IF(A248="","",(Calculator!prev_heloc_int_balance+K248)-L248)</f>
        <v/>
      </c>
      <c r="N248" s="47" t="str">
        <f t="shared" si="4"/>
        <v/>
      </c>
      <c r="O248" s="47" t="str">
        <f>IF(A248="","",Calculator!prev_heloc_prin_balance-N248)</f>
        <v/>
      </c>
      <c r="P248" s="47" t="str">
        <f t="shared" si="16"/>
        <v/>
      </c>
      <c r="Q248" s="40"/>
      <c r="R248" s="67">
        <f t="shared" si="5"/>
        <v>210</v>
      </c>
      <c r="S248" s="68">
        <f t="shared" si="6"/>
        <v>49491</v>
      </c>
      <c r="T248" s="47">
        <f t="shared" si="7"/>
        <v>1079.190945</v>
      </c>
      <c r="U248" s="47">
        <f t="shared" si="8"/>
        <v>571.0046281</v>
      </c>
      <c r="V248" s="47">
        <f t="shared" si="9"/>
        <v>508.1863172</v>
      </c>
      <c r="W248" s="47">
        <f t="shared" si="10"/>
        <v>113692.7393</v>
      </c>
      <c r="X248" s="40"/>
      <c r="Y248" s="67" t="str">
        <f t="shared" si="11"/>
        <v/>
      </c>
      <c r="Z248" s="68" t="str">
        <f t="shared" si="12"/>
        <v/>
      </c>
      <c r="AA248" s="47" t="str">
        <f>IF(Y248="","",MIN($D$9+Calculator!free_cash_flow,AD247+AB248))</f>
        <v/>
      </c>
      <c r="AB248" s="47" t="str">
        <f t="shared" si="13"/>
        <v/>
      </c>
      <c r="AC248" s="47" t="str">
        <f t="shared" si="14"/>
        <v/>
      </c>
      <c r="AD248" s="47" t="str">
        <f t="shared" si="15"/>
        <v/>
      </c>
    </row>
    <row r="249" ht="12.75" customHeight="1">
      <c r="A249" s="67" t="str">
        <f>IF(OR(Calculator!prev_total_owed&lt;=0,Calculator!prev_total_owed=""),"",Calculator!prev_pmt_num+1)</f>
        <v/>
      </c>
      <c r="B249" s="68" t="str">
        <f t="shared" si="1"/>
        <v/>
      </c>
      <c r="C249" s="47" t="str">
        <f>IF(A249="","",MIN(D249+Calculator!prev_prin_balance,Calculator!loan_payment+J249))</f>
        <v/>
      </c>
      <c r="D249" s="47" t="str">
        <f>IF(A249="","",ROUND($D$6/12*MAX(0,(Calculator!prev_prin_balance)),2))</f>
        <v/>
      </c>
      <c r="E249" s="47" t="str">
        <f t="shared" si="2"/>
        <v/>
      </c>
      <c r="F249" s="47" t="str">
        <f>IF(A249="","",ROUND(SUM(Calculator!prev_prin_balance,-E249),2))</f>
        <v/>
      </c>
      <c r="G249" s="69" t="str">
        <f t="shared" si="3"/>
        <v/>
      </c>
      <c r="H249" s="47" t="str">
        <f>IF(A249="","",IF(Calculator!prev_prin_balance=0,MIN(Calculator!prev_heloc_prin_balance+Calculator!prev_heloc_int_balance+K249,MAX(0,Calculator!free_cash_flow+Calculator!loan_payment))+IF($O$7="No",0,Calculator!loan_payment+$I$6),IF($O$7="No",Calculator!free_cash_flow,$I$5)))</f>
        <v/>
      </c>
      <c r="I249" s="47" t="str">
        <f>IF(A249="","",IF($O$7="Yes",$I$6+Calculator!loan_payment,0))</f>
        <v/>
      </c>
      <c r="J249" s="47" t="str">
        <f>IF(A249="","",IF(Calculator!prev_prin_balance&lt;=0,0,IF(Calculator!prev_heloc_prin_balance&lt;Calculator!free_cash_flow,MAX(0,MIN($O$6,D249+Calculator!prev_prin_balance+Calculator!loan_payment)),0)))</f>
        <v/>
      </c>
      <c r="K249" s="47" t="str">
        <f>IF(A249="","",ROUND((B249-Calculator!prev_date)*(Calculator!prev_heloc_rate/$O$8)*MAX(0,Calculator!prev_heloc_prin_balance),2))</f>
        <v/>
      </c>
      <c r="L249" s="47" t="str">
        <f>IF(A249="","",MAX(0,MIN(1*H249,Calculator!prev_heloc_int_balance+K249)))</f>
        <v/>
      </c>
      <c r="M249" s="47" t="str">
        <f>IF(A249="","",(Calculator!prev_heloc_int_balance+K249)-L249)</f>
        <v/>
      </c>
      <c r="N249" s="47" t="str">
        <f t="shared" si="4"/>
        <v/>
      </c>
      <c r="O249" s="47" t="str">
        <f>IF(A249="","",Calculator!prev_heloc_prin_balance-N249)</f>
        <v/>
      </c>
      <c r="P249" s="47" t="str">
        <f t="shared" si="16"/>
        <v/>
      </c>
      <c r="Q249" s="40"/>
      <c r="R249" s="67">
        <f t="shared" si="5"/>
        <v>211</v>
      </c>
      <c r="S249" s="68">
        <f t="shared" si="6"/>
        <v>49522</v>
      </c>
      <c r="T249" s="47">
        <f t="shared" si="7"/>
        <v>1079.190945</v>
      </c>
      <c r="U249" s="47">
        <f t="shared" si="8"/>
        <v>568.4636965</v>
      </c>
      <c r="V249" s="47">
        <f t="shared" si="9"/>
        <v>510.7272488</v>
      </c>
      <c r="W249" s="47">
        <f t="shared" si="10"/>
        <v>113182.012</v>
      </c>
      <c r="X249" s="40"/>
      <c r="Y249" s="67" t="str">
        <f t="shared" si="11"/>
        <v/>
      </c>
      <c r="Z249" s="68" t="str">
        <f t="shared" si="12"/>
        <v/>
      </c>
      <c r="AA249" s="47" t="str">
        <f>IF(Y249="","",MIN($D$9+Calculator!free_cash_flow,AD248+AB249))</f>
        <v/>
      </c>
      <c r="AB249" s="47" t="str">
        <f t="shared" si="13"/>
        <v/>
      </c>
      <c r="AC249" s="47" t="str">
        <f t="shared" si="14"/>
        <v/>
      </c>
      <c r="AD249" s="47" t="str">
        <f t="shared" si="15"/>
        <v/>
      </c>
    </row>
    <row r="250" ht="12.75" customHeight="1">
      <c r="A250" s="67" t="str">
        <f>IF(OR(Calculator!prev_total_owed&lt;=0,Calculator!prev_total_owed=""),"",Calculator!prev_pmt_num+1)</f>
        <v/>
      </c>
      <c r="B250" s="68" t="str">
        <f t="shared" si="1"/>
        <v/>
      </c>
      <c r="C250" s="47" t="str">
        <f>IF(A250="","",MIN(D250+Calculator!prev_prin_balance,Calculator!loan_payment+J250))</f>
        <v/>
      </c>
      <c r="D250" s="47" t="str">
        <f>IF(A250="","",ROUND($D$6/12*MAX(0,(Calculator!prev_prin_balance)),2))</f>
        <v/>
      </c>
      <c r="E250" s="47" t="str">
        <f t="shared" si="2"/>
        <v/>
      </c>
      <c r="F250" s="47" t="str">
        <f>IF(A250="","",ROUND(SUM(Calculator!prev_prin_balance,-E250),2))</f>
        <v/>
      </c>
      <c r="G250" s="69" t="str">
        <f t="shared" si="3"/>
        <v/>
      </c>
      <c r="H250" s="47" t="str">
        <f>IF(A250="","",IF(Calculator!prev_prin_balance=0,MIN(Calculator!prev_heloc_prin_balance+Calculator!prev_heloc_int_balance+K250,MAX(0,Calculator!free_cash_flow+Calculator!loan_payment))+IF($O$7="No",0,Calculator!loan_payment+$I$6),IF($O$7="No",Calculator!free_cash_flow,$I$5)))</f>
        <v/>
      </c>
      <c r="I250" s="47" t="str">
        <f>IF(A250="","",IF($O$7="Yes",$I$6+Calculator!loan_payment,0))</f>
        <v/>
      </c>
      <c r="J250" s="47" t="str">
        <f>IF(A250="","",IF(Calculator!prev_prin_balance&lt;=0,0,IF(Calculator!prev_heloc_prin_balance&lt;Calculator!free_cash_flow,MAX(0,MIN($O$6,D250+Calculator!prev_prin_balance+Calculator!loan_payment)),0)))</f>
        <v/>
      </c>
      <c r="K250" s="47" t="str">
        <f>IF(A250="","",ROUND((B250-Calculator!prev_date)*(Calculator!prev_heloc_rate/$O$8)*MAX(0,Calculator!prev_heloc_prin_balance),2))</f>
        <v/>
      </c>
      <c r="L250" s="47" t="str">
        <f>IF(A250="","",MAX(0,MIN(1*H250,Calculator!prev_heloc_int_balance+K250)))</f>
        <v/>
      </c>
      <c r="M250" s="47" t="str">
        <f>IF(A250="","",(Calculator!prev_heloc_int_balance+K250)-L250)</f>
        <v/>
      </c>
      <c r="N250" s="47" t="str">
        <f t="shared" si="4"/>
        <v/>
      </c>
      <c r="O250" s="47" t="str">
        <f>IF(A250="","",Calculator!prev_heloc_prin_balance-N250)</f>
        <v/>
      </c>
      <c r="P250" s="47" t="str">
        <f t="shared" si="16"/>
        <v/>
      </c>
      <c r="Q250" s="40"/>
      <c r="R250" s="67">
        <f t="shared" si="5"/>
        <v>212</v>
      </c>
      <c r="S250" s="68">
        <f t="shared" si="6"/>
        <v>49553</v>
      </c>
      <c r="T250" s="47">
        <f t="shared" si="7"/>
        <v>1079.190945</v>
      </c>
      <c r="U250" s="47">
        <f t="shared" si="8"/>
        <v>565.9100602</v>
      </c>
      <c r="V250" s="47">
        <f t="shared" si="9"/>
        <v>513.280885</v>
      </c>
      <c r="W250" s="47">
        <f t="shared" si="10"/>
        <v>112668.7312</v>
      </c>
      <c r="X250" s="40"/>
      <c r="Y250" s="67" t="str">
        <f t="shared" si="11"/>
        <v/>
      </c>
      <c r="Z250" s="68" t="str">
        <f t="shared" si="12"/>
        <v/>
      </c>
      <c r="AA250" s="47" t="str">
        <f>IF(Y250="","",MIN($D$9+Calculator!free_cash_flow,AD249+AB250))</f>
        <v/>
      </c>
      <c r="AB250" s="47" t="str">
        <f t="shared" si="13"/>
        <v/>
      </c>
      <c r="AC250" s="47" t="str">
        <f t="shared" si="14"/>
        <v/>
      </c>
      <c r="AD250" s="47" t="str">
        <f t="shared" si="15"/>
        <v/>
      </c>
    </row>
    <row r="251" ht="12.75" customHeight="1">
      <c r="A251" s="67" t="str">
        <f>IF(OR(Calculator!prev_total_owed&lt;=0,Calculator!prev_total_owed=""),"",Calculator!prev_pmt_num+1)</f>
        <v/>
      </c>
      <c r="B251" s="68" t="str">
        <f t="shared" si="1"/>
        <v/>
      </c>
      <c r="C251" s="47" t="str">
        <f>IF(A251="","",MIN(D251+Calculator!prev_prin_balance,Calculator!loan_payment+J251))</f>
        <v/>
      </c>
      <c r="D251" s="47" t="str">
        <f>IF(A251="","",ROUND($D$6/12*MAX(0,(Calculator!prev_prin_balance)),2))</f>
        <v/>
      </c>
      <c r="E251" s="47" t="str">
        <f t="shared" si="2"/>
        <v/>
      </c>
      <c r="F251" s="47" t="str">
        <f>IF(A251="","",ROUND(SUM(Calculator!prev_prin_balance,-E251),2))</f>
        <v/>
      </c>
      <c r="G251" s="69" t="str">
        <f t="shared" si="3"/>
        <v/>
      </c>
      <c r="H251" s="47" t="str">
        <f>IF(A251="","",IF(Calculator!prev_prin_balance=0,MIN(Calculator!prev_heloc_prin_balance+Calculator!prev_heloc_int_balance+K251,MAX(0,Calculator!free_cash_flow+Calculator!loan_payment))+IF($O$7="No",0,Calculator!loan_payment+$I$6),IF($O$7="No",Calculator!free_cash_flow,$I$5)))</f>
        <v/>
      </c>
      <c r="I251" s="47" t="str">
        <f>IF(A251="","",IF($O$7="Yes",$I$6+Calculator!loan_payment,0))</f>
        <v/>
      </c>
      <c r="J251" s="47" t="str">
        <f>IF(A251="","",IF(Calculator!prev_prin_balance&lt;=0,0,IF(Calculator!prev_heloc_prin_balance&lt;Calculator!free_cash_flow,MAX(0,MIN($O$6,D251+Calculator!prev_prin_balance+Calculator!loan_payment)),0)))</f>
        <v/>
      </c>
      <c r="K251" s="47" t="str">
        <f>IF(A251="","",ROUND((B251-Calculator!prev_date)*(Calculator!prev_heloc_rate/$O$8)*MAX(0,Calculator!prev_heloc_prin_balance),2))</f>
        <v/>
      </c>
      <c r="L251" s="47" t="str">
        <f>IF(A251="","",MAX(0,MIN(1*H251,Calculator!prev_heloc_int_balance+K251)))</f>
        <v/>
      </c>
      <c r="M251" s="47" t="str">
        <f>IF(A251="","",(Calculator!prev_heloc_int_balance+K251)-L251)</f>
        <v/>
      </c>
      <c r="N251" s="47" t="str">
        <f t="shared" si="4"/>
        <v/>
      </c>
      <c r="O251" s="47" t="str">
        <f>IF(A251="","",Calculator!prev_heloc_prin_balance-N251)</f>
        <v/>
      </c>
      <c r="P251" s="47" t="str">
        <f t="shared" si="16"/>
        <v/>
      </c>
      <c r="Q251" s="40"/>
      <c r="R251" s="67">
        <f t="shared" si="5"/>
        <v>213</v>
      </c>
      <c r="S251" s="68">
        <f t="shared" si="6"/>
        <v>49583</v>
      </c>
      <c r="T251" s="47">
        <f t="shared" si="7"/>
        <v>1079.190945</v>
      </c>
      <c r="U251" s="47">
        <f t="shared" si="8"/>
        <v>563.3436558</v>
      </c>
      <c r="V251" s="47">
        <f t="shared" si="9"/>
        <v>515.8472895</v>
      </c>
      <c r="W251" s="47">
        <f t="shared" si="10"/>
        <v>112152.8839</v>
      </c>
      <c r="X251" s="40"/>
      <c r="Y251" s="67" t="str">
        <f t="shared" si="11"/>
        <v/>
      </c>
      <c r="Z251" s="68" t="str">
        <f t="shared" si="12"/>
        <v/>
      </c>
      <c r="AA251" s="47" t="str">
        <f>IF(Y251="","",MIN($D$9+Calculator!free_cash_flow,AD250+AB251))</f>
        <v/>
      </c>
      <c r="AB251" s="47" t="str">
        <f t="shared" si="13"/>
        <v/>
      </c>
      <c r="AC251" s="47" t="str">
        <f t="shared" si="14"/>
        <v/>
      </c>
      <c r="AD251" s="47" t="str">
        <f t="shared" si="15"/>
        <v/>
      </c>
    </row>
    <row r="252" ht="12.75" customHeight="1">
      <c r="A252" s="67" t="str">
        <f>IF(OR(Calculator!prev_total_owed&lt;=0,Calculator!prev_total_owed=""),"",Calculator!prev_pmt_num+1)</f>
        <v/>
      </c>
      <c r="B252" s="68" t="str">
        <f t="shared" si="1"/>
        <v/>
      </c>
      <c r="C252" s="47" t="str">
        <f>IF(A252="","",MIN(D252+Calculator!prev_prin_balance,Calculator!loan_payment+J252))</f>
        <v/>
      </c>
      <c r="D252" s="47" t="str">
        <f>IF(A252="","",ROUND($D$6/12*MAX(0,(Calculator!prev_prin_balance)),2))</f>
        <v/>
      </c>
      <c r="E252" s="47" t="str">
        <f t="shared" si="2"/>
        <v/>
      </c>
      <c r="F252" s="47" t="str">
        <f>IF(A252="","",ROUND(SUM(Calculator!prev_prin_balance,-E252),2))</f>
        <v/>
      </c>
      <c r="G252" s="69" t="str">
        <f t="shared" si="3"/>
        <v/>
      </c>
      <c r="H252" s="47" t="str">
        <f>IF(A252="","",IF(Calculator!prev_prin_balance=0,MIN(Calculator!prev_heloc_prin_balance+Calculator!prev_heloc_int_balance+K252,MAX(0,Calculator!free_cash_flow+Calculator!loan_payment))+IF($O$7="No",0,Calculator!loan_payment+$I$6),IF($O$7="No",Calculator!free_cash_flow,$I$5)))</f>
        <v/>
      </c>
      <c r="I252" s="47" t="str">
        <f>IF(A252="","",IF($O$7="Yes",$I$6+Calculator!loan_payment,0))</f>
        <v/>
      </c>
      <c r="J252" s="47" t="str">
        <f>IF(A252="","",IF(Calculator!prev_prin_balance&lt;=0,0,IF(Calculator!prev_heloc_prin_balance&lt;Calculator!free_cash_flow,MAX(0,MIN($O$6,D252+Calculator!prev_prin_balance+Calculator!loan_payment)),0)))</f>
        <v/>
      </c>
      <c r="K252" s="47" t="str">
        <f>IF(A252="","",ROUND((B252-Calculator!prev_date)*(Calculator!prev_heloc_rate/$O$8)*MAX(0,Calculator!prev_heloc_prin_balance),2))</f>
        <v/>
      </c>
      <c r="L252" s="47" t="str">
        <f>IF(A252="","",MAX(0,MIN(1*H252,Calculator!prev_heloc_int_balance+K252)))</f>
        <v/>
      </c>
      <c r="M252" s="47" t="str">
        <f>IF(A252="","",(Calculator!prev_heloc_int_balance+K252)-L252)</f>
        <v/>
      </c>
      <c r="N252" s="47" t="str">
        <f t="shared" si="4"/>
        <v/>
      </c>
      <c r="O252" s="47" t="str">
        <f>IF(A252="","",Calculator!prev_heloc_prin_balance-N252)</f>
        <v/>
      </c>
      <c r="P252" s="47" t="str">
        <f t="shared" si="16"/>
        <v/>
      </c>
      <c r="Q252" s="40"/>
      <c r="R252" s="67">
        <f t="shared" si="5"/>
        <v>214</v>
      </c>
      <c r="S252" s="68">
        <f t="shared" si="6"/>
        <v>49614</v>
      </c>
      <c r="T252" s="47">
        <f t="shared" si="7"/>
        <v>1079.190945</v>
      </c>
      <c r="U252" s="47">
        <f t="shared" si="8"/>
        <v>560.7644194</v>
      </c>
      <c r="V252" s="47">
        <f t="shared" si="9"/>
        <v>518.4265259</v>
      </c>
      <c r="W252" s="47">
        <f t="shared" si="10"/>
        <v>111634.4573</v>
      </c>
      <c r="X252" s="40"/>
      <c r="Y252" s="67" t="str">
        <f t="shared" si="11"/>
        <v/>
      </c>
      <c r="Z252" s="68" t="str">
        <f t="shared" si="12"/>
        <v/>
      </c>
      <c r="AA252" s="47" t="str">
        <f>IF(Y252="","",MIN($D$9+Calculator!free_cash_flow,AD251+AB252))</f>
        <v/>
      </c>
      <c r="AB252" s="47" t="str">
        <f t="shared" si="13"/>
        <v/>
      </c>
      <c r="AC252" s="47" t="str">
        <f t="shared" si="14"/>
        <v/>
      </c>
      <c r="AD252" s="47" t="str">
        <f t="shared" si="15"/>
        <v/>
      </c>
    </row>
    <row r="253" ht="12.75" customHeight="1">
      <c r="A253" s="67" t="str">
        <f>IF(OR(Calculator!prev_total_owed&lt;=0,Calculator!prev_total_owed=""),"",Calculator!prev_pmt_num+1)</f>
        <v/>
      </c>
      <c r="B253" s="68" t="str">
        <f t="shared" si="1"/>
        <v/>
      </c>
      <c r="C253" s="47" t="str">
        <f>IF(A253="","",MIN(D253+Calculator!prev_prin_balance,Calculator!loan_payment+J253))</f>
        <v/>
      </c>
      <c r="D253" s="47" t="str">
        <f>IF(A253="","",ROUND($D$6/12*MAX(0,(Calculator!prev_prin_balance)),2))</f>
        <v/>
      </c>
      <c r="E253" s="47" t="str">
        <f t="shared" si="2"/>
        <v/>
      </c>
      <c r="F253" s="47" t="str">
        <f>IF(A253="","",ROUND(SUM(Calculator!prev_prin_balance,-E253),2))</f>
        <v/>
      </c>
      <c r="G253" s="69" t="str">
        <f t="shared" si="3"/>
        <v/>
      </c>
      <c r="H253" s="47" t="str">
        <f>IF(A253="","",IF(Calculator!prev_prin_balance=0,MIN(Calculator!prev_heloc_prin_balance+Calculator!prev_heloc_int_balance+K253,MAX(0,Calculator!free_cash_flow+Calculator!loan_payment))+IF($O$7="No",0,Calculator!loan_payment+$I$6),IF($O$7="No",Calculator!free_cash_flow,$I$5)))</f>
        <v/>
      </c>
      <c r="I253" s="47" t="str">
        <f>IF(A253="","",IF($O$7="Yes",$I$6+Calculator!loan_payment,0))</f>
        <v/>
      </c>
      <c r="J253" s="47" t="str">
        <f>IF(A253="","",IF(Calculator!prev_prin_balance&lt;=0,0,IF(Calculator!prev_heloc_prin_balance&lt;Calculator!free_cash_flow,MAX(0,MIN($O$6,D253+Calculator!prev_prin_balance+Calculator!loan_payment)),0)))</f>
        <v/>
      </c>
      <c r="K253" s="47" t="str">
        <f>IF(A253="","",ROUND((B253-Calculator!prev_date)*(Calculator!prev_heloc_rate/$O$8)*MAX(0,Calculator!prev_heloc_prin_balance),2))</f>
        <v/>
      </c>
      <c r="L253" s="47" t="str">
        <f>IF(A253="","",MAX(0,MIN(1*H253,Calculator!prev_heloc_int_balance+K253)))</f>
        <v/>
      </c>
      <c r="M253" s="47" t="str">
        <f>IF(A253="","",(Calculator!prev_heloc_int_balance+K253)-L253)</f>
        <v/>
      </c>
      <c r="N253" s="47" t="str">
        <f t="shared" si="4"/>
        <v/>
      </c>
      <c r="O253" s="47" t="str">
        <f>IF(A253="","",Calculator!prev_heloc_prin_balance-N253)</f>
        <v/>
      </c>
      <c r="P253" s="47" t="str">
        <f t="shared" si="16"/>
        <v/>
      </c>
      <c r="Q253" s="40"/>
      <c r="R253" s="67">
        <f t="shared" si="5"/>
        <v>215</v>
      </c>
      <c r="S253" s="68">
        <f t="shared" si="6"/>
        <v>49644</v>
      </c>
      <c r="T253" s="47">
        <f t="shared" si="7"/>
        <v>1079.190945</v>
      </c>
      <c r="U253" s="47">
        <f t="shared" si="8"/>
        <v>558.1722867</v>
      </c>
      <c r="V253" s="47">
        <f t="shared" si="9"/>
        <v>521.0186585</v>
      </c>
      <c r="W253" s="47">
        <f t="shared" si="10"/>
        <v>111113.4387</v>
      </c>
      <c r="X253" s="40"/>
      <c r="Y253" s="67" t="str">
        <f t="shared" si="11"/>
        <v/>
      </c>
      <c r="Z253" s="68" t="str">
        <f t="shared" si="12"/>
        <v/>
      </c>
      <c r="AA253" s="47" t="str">
        <f>IF(Y253="","",MIN($D$9+Calculator!free_cash_flow,AD252+AB253))</f>
        <v/>
      </c>
      <c r="AB253" s="47" t="str">
        <f t="shared" si="13"/>
        <v/>
      </c>
      <c r="AC253" s="47" t="str">
        <f t="shared" si="14"/>
        <v/>
      </c>
      <c r="AD253" s="47" t="str">
        <f t="shared" si="15"/>
        <v/>
      </c>
    </row>
    <row r="254" ht="12.75" customHeight="1">
      <c r="A254" s="67" t="str">
        <f>IF(OR(Calculator!prev_total_owed&lt;=0,Calculator!prev_total_owed=""),"",Calculator!prev_pmt_num+1)</f>
        <v/>
      </c>
      <c r="B254" s="68" t="str">
        <f t="shared" si="1"/>
        <v/>
      </c>
      <c r="C254" s="47" t="str">
        <f>IF(A254="","",MIN(D254+Calculator!prev_prin_balance,Calculator!loan_payment+J254))</f>
        <v/>
      </c>
      <c r="D254" s="47" t="str">
        <f>IF(A254="","",ROUND($D$6/12*MAX(0,(Calculator!prev_prin_balance)),2))</f>
        <v/>
      </c>
      <c r="E254" s="47" t="str">
        <f t="shared" si="2"/>
        <v/>
      </c>
      <c r="F254" s="47" t="str">
        <f>IF(A254="","",ROUND(SUM(Calculator!prev_prin_balance,-E254),2))</f>
        <v/>
      </c>
      <c r="G254" s="69" t="str">
        <f t="shared" si="3"/>
        <v/>
      </c>
      <c r="H254" s="47" t="str">
        <f>IF(A254="","",IF(Calculator!prev_prin_balance=0,MIN(Calculator!prev_heloc_prin_balance+Calculator!prev_heloc_int_balance+K254,MAX(0,Calculator!free_cash_flow+Calculator!loan_payment))+IF($O$7="No",0,Calculator!loan_payment+$I$6),IF($O$7="No",Calculator!free_cash_flow,$I$5)))</f>
        <v/>
      </c>
      <c r="I254" s="47" t="str">
        <f>IF(A254="","",IF($O$7="Yes",$I$6+Calculator!loan_payment,0))</f>
        <v/>
      </c>
      <c r="J254" s="47" t="str">
        <f>IF(A254="","",IF(Calculator!prev_prin_balance&lt;=0,0,IF(Calculator!prev_heloc_prin_balance&lt;Calculator!free_cash_flow,MAX(0,MIN($O$6,D254+Calculator!prev_prin_balance+Calculator!loan_payment)),0)))</f>
        <v/>
      </c>
      <c r="K254" s="47" t="str">
        <f>IF(A254="","",ROUND((B254-Calculator!prev_date)*(Calculator!prev_heloc_rate/$O$8)*MAX(0,Calculator!prev_heloc_prin_balance),2))</f>
        <v/>
      </c>
      <c r="L254" s="47" t="str">
        <f>IF(A254="","",MAX(0,MIN(1*H254,Calculator!prev_heloc_int_balance+K254)))</f>
        <v/>
      </c>
      <c r="M254" s="47" t="str">
        <f>IF(A254="","",(Calculator!prev_heloc_int_balance+K254)-L254)</f>
        <v/>
      </c>
      <c r="N254" s="47" t="str">
        <f t="shared" si="4"/>
        <v/>
      </c>
      <c r="O254" s="47" t="str">
        <f>IF(A254="","",Calculator!prev_heloc_prin_balance-N254)</f>
        <v/>
      </c>
      <c r="P254" s="47" t="str">
        <f t="shared" si="16"/>
        <v/>
      </c>
      <c r="Q254" s="40"/>
      <c r="R254" s="67">
        <f t="shared" si="5"/>
        <v>216</v>
      </c>
      <c r="S254" s="68">
        <f t="shared" si="6"/>
        <v>49675</v>
      </c>
      <c r="T254" s="47">
        <f t="shared" si="7"/>
        <v>1079.190945</v>
      </c>
      <c r="U254" s="47">
        <f t="shared" si="8"/>
        <v>555.5671935</v>
      </c>
      <c r="V254" s="47">
        <f t="shared" si="9"/>
        <v>523.6237518</v>
      </c>
      <c r="W254" s="47">
        <f t="shared" si="10"/>
        <v>110589.8149</v>
      </c>
      <c r="X254" s="40"/>
      <c r="Y254" s="67" t="str">
        <f t="shared" si="11"/>
        <v/>
      </c>
      <c r="Z254" s="68" t="str">
        <f t="shared" si="12"/>
        <v/>
      </c>
      <c r="AA254" s="47" t="str">
        <f>IF(Y254="","",MIN($D$9+Calculator!free_cash_flow,AD253+AB254))</f>
        <v/>
      </c>
      <c r="AB254" s="47" t="str">
        <f t="shared" si="13"/>
        <v/>
      </c>
      <c r="AC254" s="47" t="str">
        <f t="shared" si="14"/>
        <v/>
      </c>
      <c r="AD254" s="47" t="str">
        <f t="shared" si="15"/>
        <v/>
      </c>
    </row>
    <row r="255" ht="12.75" customHeight="1">
      <c r="A255" s="67" t="str">
        <f>IF(OR(Calculator!prev_total_owed&lt;=0,Calculator!prev_total_owed=""),"",Calculator!prev_pmt_num+1)</f>
        <v/>
      </c>
      <c r="B255" s="68" t="str">
        <f t="shared" si="1"/>
        <v/>
      </c>
      <c r="C255" s="47" t="str">
        <f>IF(A255="","",MIN(D255+Calculator!prev_prin_balance,Calculator!loan_payment+J255))</f>
        <v/>
      </c>
      <c r="D255" s="47" t="str">
        <f>IF(A255="","",ROUND($D$6/12*MAX(0,(Calculator!prev_prin_balance)),2))</f>
        <v/>
      </c>
      <c r="E255" s="47" t="str">
        <f t="shared" si="2"/>
        <v/>
      </c>
      <c r="F255" s="47" t="str">
        <f>IF(A255="","",ROUND(SUM(Calculator!prev_prin_balance,-E255),2))</f>
        <v/>
      </c>
      <c r="G255" s="69" t="str">
        <f t="shared" si="3"/>
        <v/>
      </c>
      <c r="H255" s="47" t="str">
        <f>IF(A255="","",IF(Calculator!prev_prin_balance=0,MIN(Calculator!prev_heloc_prin_balance+Calculator!prev_heloc_int_balance+K255,MAX(0,Calculator!free_cash_flow+Calculator!loan_payment))+IF($O$7="No",0,Calculator!loan_payment+$I$6),IF($O$7="No",Calculator!free_cash_flow,$I$5)))</f>
        <v/>
      </c>
      <c r="I255" s="47" t="str">
        <f>IF(A255="","",IF($O$7="Yes",$I$6+Calculator!loan_payment,0))</f>
        <v/>
      </c>
      <c r="J255" s="47" t="str">
        <f>IF(A255="","",IF(Calculator!prev_prin_balance&lt;=0,0,IF(Calculator!prev_heloc_prin_balance&lt;Calculator!free_cash_flow,MAX(0,MIN($O$6,D255+Calculator!prev_prin_balance+Calculator!loan_payment)),0)))</f>
        <v/>
      </c>
      <c r="K255" s="47" t="str">
        <f>IF(A255="","",ROUND((B255-Calculator!prev_date)*(Calculator!prev_heloc_rate/$O$8)*MAX(0,Calculator!prev_heloc_prin_balance),2))</f>
        <v/>
      </c>
      <c r="L255" s="47" t="str">
        <f>IF(A255="","",MAX(0,MIN(1*H255,Calculator!prev_heloc_int_balance+K255)))</f>
        <v/>
      </c>
      <c r="M255" s="47" t="str">
        <f>IF(A255="","",(Calculator!prev_heloc_int_balance+K255)-L255)</f>
        <v/>
      </c>
      <c r="N255" s="47" t="str">
        <f t="shared" si="4"/>
        <v/>
      </c>
      <c r="O255" s="47" t="str">
        <f>IF(A255="","",Calculator!prev_heloc_prin_balance-N255)</f>
        <v/>
      </c>
      <c r="P255" s="47" t="str">
        <f t="shared" si="16"/>
        <v/>
      </c>
      <c r="Q255" s="40"/>
      <c r="R255" s="67">
        <f t="shared" si="5"/>
        <v>217</v>
      </c>
      <c r="S255" s="68">
        <f t="shared" si="6"/>
        <v>49706</v>
      </c>
      <c r="T255" s="47">
        <f t="shared" si="7"/>
        <v>1079.190945</v>
      </c>
      <c r="U255" s="47">
        <f t="shared" si="8"/>
        <v>552.9490747</v>
      </c>
      <c r="V255" s="47">
        <f t="shared" si="9"/>
        <v>526.2418706</v>
      </c>
      <c r="W255" s="47">
        <f t="shared" si="10"/>
        <v>110063.5731</v>
      </c>
      <c r="X255" s="40"/>
      <c r="Y255" s="67" t="str">
        <f t="shared" si="11"/>
        <v/>
      </c>
      <c r="Z255" s="68" t="str">
        <f t="shared" si="12"/>
        <v/>
      </c>
      <c r="AA255" s="47" t="str">
        <f>IF(Y255="","",MIN($D$9+Calculator!free_cash_flow,AD254+AB255))</f>
        <v/>
      </c>
      <c r="AB255" s="47" t="str">
        <f t="shared" si="13"/>
        <v/>
      </c>
      <c r="AC255" s="47" t="str">
        <f t="shared" si="14"/>
        <v/>
      </c>
      <c r="AD255" s="47" t="str">
        <f t="shared" si="15"/>
        <v/>
      </c>
    </row>
    <row r="256" ht="12.75" customHeight="1">
      <c r="A256" s="67" t="str">
        <f>IF(OR(Calculator!prev_total_owed&lt;=0,Calculator!prev_total_owed=""),"",Calculator!prev_pmt_num+1)</f>
        <v/>
      </c>
      <c r="B256" s="68" t="str">
        <f t="shared" si="1"/>
        <v/>
      </c>
      <c r="C256" s="47" t="str">
        <f>IF(A256="","",MIN(D256+Calculator!prev_prin_balance,Calculator!loan_payment+J256))</f>
        <v/>
      </c>
      <c r="D256" s="47" t="str">
        <f>IF(A256="","",ROUND($D$6/12*MAX(0,(Calculator!prev_prin_balance)),2))</f>
        <v/>
      </c>
      <c r="E256" s="47" t="str">
        <f t="shared" si="2"/>
        <v/>
      </c>
      <c r="F256" s="47" t="str">
        <f>IF(A256="","",ROUND(SUM(Calculator!prev_prin_balance,-E256),2))</f>
        <v/>
      </c>
      <c r="G256" s="69" t="str">
        <f t="shared" si="3"/>
        <v/>
      </c>
      <c r="H256" s="47" t="str">
        <f>IF(A256="","",IF(Calculator!prev_prin_balance=0,MIN(Calculator!prev_heloc_prin_balance+Calculator!prev_heloc_int_balance+K256,MAX(0,Calculator!free_cash_flow+Calculator!loan_payment))+IF($O$7="No",0,Calculator!loan_payment+$I$6),IF($O$7="No",Calculator!free_cash_flow,$I$5)))</f>
        <v/>
      </c>
      <c r="I256" s="47" t="str">
        <f>IF(A256="","",IF($O$7="Yes",$I$6+Calculator!loan_payment,0))</f>
        <v/>
      </c>
      <c r="J256" s="47" t="str">
        <f>IF(A256="","",IF(Calculator!prev_prin_balance&lt;=0,0,IF(Calculator!prev_heloc_prin_balance&lt;Calculator!free_cash_flow,MAX(0,MIN($O$6,D256+Calculator!prev_prin_balance+Calculator!loan_payment)),0)))</f>
        <v/>
      </c>
      <c r="K256" s="47" t="str">
        <f>IF(A256="","",ROUND((B256-Calculator!prev_date)*(Calculator!prev_heloc_rate/$O$8)*MAX(0,Calculator!prev_heloc_prin_balance),2))</f>
        <v/>
      </c>
      <c r="L256" s="47" t="str">
        <f>IF(A256="","",MAX(0,MIN(1*H256,Calculator!prev_heloc_int_balance+K256)))</f>
        <v/>
      </c>
      <c r="M256" s="47" t="str">
        <f>IF(A256="","",(Calculator!prev_heloc_int_balance+K256)-L256)</f>
        <v/>
      </c>
      <c r="N256" s="47" t="str">
        <f t="shared" si="4"/>
        <v/>
      </c>
      <c r="O256" s="47" t="str">
        <f>IF(A256="","",Calculator!prev_heloc_prin_balance-N256)</f>
        <v/>
      </c>
      <c r="P256" s="47" t="str">
        <f t="shared" si="16"/>
        <v/>
      </c>
      <c r="Q256" s="40"/>
      <c r="R256" s="67">
        <f t="shared" si="5"/>
        <v>218</v>
      </c>
      <c r="S256" s="68">
        <f t="shared" si="6"/>
        <v>49735</v>
      </c>
      <c r="T256" s="47">
        <f t="shared" si="7"/>
        <v>1079.190945</v>
      </c>
      <c r="U256" s="47">
        <f t="shared" si="8"/>
        <v>550.3178653</v>
      </c>
      <c r="V256" s="47">
        <f t="shared" si="9"/>
        <v>528.8730799</v>
      </c>
      <c r="W256" s="47">
        <f t="shared" si="10"/>
        <v>109534.7</v>
      </c>
      <c r="X256" s="40"/>
      <c r="Y256" s="67" t="str">
        <f t="shared" si="11"/>
        <v/>
      </c>
      <c r="Z256" s="68" t="str">
        <f t="shared" si="12"/>
        <v/>
      </c>
      <c r="AA256" s="47" t="str">
        <f>IF(Y256="","",MIN($D$9+Calculator!free_cash_flow,AD255+AB256))</f>
        <v/>
      </c>
      <c r="AB256" s="47" t="str">
        <f t="shared" si="13"/>
        <v/>
      </c>
      <c r="AC256" s="47" t="str">
        <f t="shared" si="14"/>
        <v/>
      </c>
      <c r="AD256" s="47" t="str">
        <f t="shared" si="15"/>
        <v/>
      </c>
    </row>
    <row r="257" ht="12.75" customHeight="1">
      <c r="A257" s="67" t="str">
        <f>IF(OR(Calculator!prev_total_owed&lt;=0,Calculator!prev_total_owed=""),"",Calculator!prev_pmt_num+1)</f>
        <v/>
      </c>
      <c r="B257" s="68" t="str">
        <f t="shared" si="1"/>
        <v/>
      </c>
      <c r="C257" s="47" t="str">
        <f>IF(A257="","",MIN(D257+Calculator!prev_prin_balance,Calculator!loan_payment+J257))</f>
        <v/>
      </c>
      <c r="D257" s="47" t="str">
        <f>IF(A257="","",ROUND($D$6/12*MAX(0,(Calculator!prev_prin_balance)),2))</f>
        <v/>
      </c>
      <c r="E257" s="47" t="str">
        <f t="shared" si="2"/>
        <v/>
      </c>
      <c r="F257" s="47" t="str">
        <f>IF(A257="","",ROUND(SUM(Calculator!prev_prin_balance,-E257),2))</f>
        <v/>
      </c>
      <c r="G257" s="69" t="str">
        <f t="shared" si="3"/>
        <v/>
      </c>
      <c r="H257" s="47" t="str">
        <f>IF(A257="","",IF(Calculator!prev_prin_balance=0,MIN(Calculator!prev_heloc_prin_balance+Calculator!prev_heloc_int_balance+K257,MAX(0,Calculator!free_cash_flow+Calculator!loan_payment))+IF($O$7="No",0,Calculator!loan_payment+$I$6),IF($O$7="No",Calculator!free_cash_flow,$I$5)))</f>
        <v/>
      </c>
      <c r="I257" s="47" t="str">
        <f>IF(A257="","",IF($O$7="Yes",$I$6+Calculator!loan_payment,0))</f>
        <v/>
      </c>
      <c r="J257" s="47" t="str">
        <f>IF(A257="","",IF(Calculator!prev_prin_balance&lt;=0,0,IF(Calculator!prev_heloc_prin_balance&lt;Calculator!free_cash_flow,MAX(0,MIN($O$6,D257+Calculator!prev_prin_balance+Calculator!loan_payment)),0)))</f>
        <v/>
      </c>
      <c r="K257" s="47" t="str">
        <f>IF(A257="","",ROUND((B257-Calculator!prev_date)*(Calculator!prev_heloc_rate/$O$8)*MAX(0,Calculator!prev_heloc_prin_balance),2))</f>
        <v/>
      </c>
      <c r="L257" s="47" t="str">
        <f>IF(A257="","",MAX(0,MIN(1*H257,Calculator!prev_heloc_int_balance+K257)))</f>
        <v/>
      </c>
      <c r="M257" s="47" t="str">
        <f>IF(A257="","",(Calculator!prev_heloc_int_balance+K257)-L257)</f>
        <v/>
      </c>
      <c r="N257" s="47" t="str">
        <f t="shared" si="4"/>
        <v/>
      </c>
      <c r="O257" s="47" t="str">
        <f>IF(A257="","",Calculator!prev_heloc_prin_balance-N257)</f>
        <v/>
      </c>
      <c r="P257" s="47" t="str">
        <f t="shared" si="16"/>
        <v/>
      </c>
      <c r="Q257" s="40"/>
      <c r="R257" s="67">
        <f t="shared" si="5"/>
        <v>219</v>
      </c>
      <c r="S257" s="68">
        <f t="shared" si="6"/>
        <v>49766</v>
      </c>
      <c r="T257" s="47">
        <f t="shared" si="7"/>
        <v>1079.190945</v>
      </c>
      <c r="U257" s="47">
        <f t="shared" si="8"/>
        <v>547.6734999</v>
      </c>
      <c r="V257" s="47">
        <f t="shared" si="9"/>
        <v>531.5174453</v>
      </c>
      <c r="W257" s="47">
        <f t="shared" si="10"/>
        <v>109003.1825</v>
      </c>
      <c r="X257" s="40"/>
      <c r="Y257" s="67" t="str">
        <f t="shared" si="11"/>
        <v/>
      </c>
      <c r="Z257" s="68" t="str">
        <f t="shared" si="12"/>
        <v/>
      </c>
      <c r="AA257" s="47" t="str">
        <f>IF(Y257="","",MIN($D$9+Calculator!free_cash_flow,AD256+AB257))</f>
        <v/>
      </c>
      <c r="AB257" s="47" t="str">
        <f t="shared" si="13"/>
        <v/>
      </c>
      <c r="AC257" s="47" t="str">
        <f t="shared" si="14"/>
        <v/>
      </c>
      <c r="AD257" s="47" t="str">
        <f t="shared" si="15"/>
        <v/>
      </c>
    </row>
    <row r="258" ht="12.75" customHeight="1">
      <c r="A258" s="67" t="str">
        <f>IF(OR(Calculator!prev_total_owed&lt;=0,Calculator!prev_total_owed=""),"",Calculator!prev_pmt_num+1)</f>
        <v/>
      </c>
      <c r="B258" s="68" t="str">
        <f t="shared" si="1"/>
        <v/>
      </c>
      <c r="C258" s="47" t="str">
        <f>IF(A258="","",MIN(D258+Calculator!prev_prin_balance,Calculator!loan_payment+J258))</f>
        <v/>
      </c>
      <c r="D258" s="47" t="str">
        <f>IF(A258="","",ROUND($D$6/12*MAX(0,(Calculator!prev_prin_balance)),2))</f>
        <v/>
      </c>
      <c r="E258" s="47" t="str">
        <f t="shared" si="2"/>
        <v/>
      </c>
      <c r="F258" s="47" t="str">
        <f>IF(A258="","",ROUND(SUM(Calculator!prev_prin_balance,-E258),2))</f>
        <v/>
      </c>
      <c r="G258" s="69" t="str">
        <f t="shared" si="3"/>
        <v/>
      </c>
      <c r="H258" s="47" t="str">
        <f>IF(A258="","",IF(Calculator!prev_prin_balance=0,MIN(Calculator!prev_heloc_prin_balance+Calculator!prev_heloc_int_balance+K258,MAX(0,Calculator!free_cash_flow+Calculator!loan_payment))+IF($O$7="No",0,Calculator!loan_payment+$I$6),IF($O$7="No",Calculator!free_cash_flow,$I$5)))</f>
        <v/>
      </c>
      <c r="I258" s="47" t="str">
        <f>IF(A258="","",IF($O$7="Yes",$I$6+Calculator!loan_payment,0))</f>
        <v/>
      </c>
      <c r="J258" s="47" t="str">
        <f>IF(A258="","",IF(Calculator!prev_prin_balance&lt;=0,0,IF(Calculator!prev_heloc_prin_balance&lt;Calculator!free_cash_flow,MAX(0,MIN($O$6,D258+Calculator!prev_prin_balance+Calculator!loan_payment)),0)))</f>
        <v/>
      </c>
      <c r="K258" s="47" t="str">
        <f>IF(A258="","",ROUND((B258-Calculator!prev_date)*(Calculator!prev_heloc_rate/$O$8)*MAX(0,Calculator!prev_heloc_prin_balance),2))</f>
        <v/>
      </c>
      <c r="L258" s="47" t="str">
        <f>IF(A258="","",MAX(0,MIN(1*H258,Calculator!prev_heloc_int_balance+K258)))</f>
        <v/>
      </c>
      <c r="M258" s="47" t="str">
        <f>IF(A258="","",(Calculator!prev_heloc_int_balance+K258)-L258)</f>
        <v/>
      </c>
      <c r="N258" s="47" t="str">
        <f t="shared" si="4"/>
        <v/>
      </c>
      <c r="O258" s="47" t="str">
        <f>IF(A258="","",Calculator!prev_heloc_prin_balance-N258)</f>
        <v/>
      </c>
      <c r="P258" s="47" t="str">
        <f t="shared" si="16"/>
        <v/>
      </c>
      <c r="Q258" s="40"/>
      <c r="R258" s="67">
        <f t="shared" si="5"/>
        <v>220</v>
      </c>
      <c r="S258" s="68">
        <f t="shared" si="6"/>
        <v>49796</v>
      </c>
      <c r="T258" s="47">
        <f t="shared" si="7"/>
        <v>1079.190945</v>
      </c>
      <c r="U258" s="47">
        <f t="shared" si="8"/>
        <v>545.0159127</v>
      </c>
      <c r="V258" s="47">
        <f t="shared" si="9"/>
        <v>534.1750326</v>
      </c>
      <c r="W258" s="47">
        <f t="shared" si="10"/>
        <v>108469.0075</v>
      </c>
      <c r="X258" s="40"/>
      <c r="Y258" s="67" t="str">
        <f t="shared" si="11"/>
        <v/>
      </c>
      <c r="Z258" s="68" t="str">
        <f t="shared" si="12"/>
        <v/>
      </c>
      <c r="AA258" s="47" t="str">
        <f>IF(Y258="","",MIN($D$9+Calculator!free_cash_flow,AD257+AB258))</f>
        <v/>
      </c>
      <c r="AB258" s="47" t="str">
        <f t="shared" si="13"/>
        <v/>
      </c>
      <c r="AC258" s="47" t="str">
        <f t="shared" si="14"/>
        <v/>
      </c>
      <c r="AD258" s="47" t="str">
        <f t="shared" si="15"/>
        <v/>
      </c>
    </row>
    <row r="259" ht="12.75" customHeight="1">
      <c r="A259" s="67" t="str">
        <f>IF(OR(Calculator!prev_total_owed&lt;=0,Calculator!prev_total_owed=""),"",Calculator!prev_pmt_num+1)</f>
        <v/>
      </c>
      <c r="B259" s="68" t="str">
        <f t="shared" si="1"/>
        <v/>
      </c>
      <c r="C259" s="47" t="str">
        <f>IF(A259="","",MIN(D259+Calculator!prev_prin_balance,Calculator!loan_payment+J259))</f>
        <v/>
      </c>
      <c r="D259" s="47" t="str">
        <f>IF(A259="","",ROUND($D$6/12*MAX(0,(Calculator!prev_prin_balance)),2))</f>
        <v/>
      </c>
      <c r="E259" s="47" t="str">
        <f t="shared" si="2"/>
        <v/>
      </c>
      <c r="F259" s="47" t="str">
        <f>IF(A259="","",ROUND(SUM(Calculator!prev_prin_balance,-E259),2))</f>
        <v/>
      </c>
      <c r="G259" s="69" t="str">
        <f t="shared" si="3"/>
        <v/>
      </c>
      <c r="H259" s="47" t="str">
        <f>IF(A259="","",IF(Calculator!prev_prin_balance=0,MIN(Calculator!prev_heloc_prin_balance+Calculator!prev_heloc_int_balance+K259,MAX(0,Calculator!free_cash_flow+Calculator!loan_payment))+IF($O$7="No",0,Calculator!loan_payment+$I$6),IF($O$7="No",Calculator!free_cash_flow,$I$5)))</f>
        <v/>
      </c>
      <c r="I259" s="47" t="str">
        <f>IF(A259="","",IF($O$7="Yes",$I$6+Calculator!loan_payment,0))</f>
        <v/>
      </c>
      <c r="J259" s="47" t="str">
        <f>IF(A259="","",IF(Calculator!prev_prin_balance&lt;=0,0,IF(Calculator!prev_heloc_prin_balance&lt;Calculator!free_cash_flow,MAX(0,MIN($O$6,D259+Calculator!prev_prin_balance+Calculator!loan_payment)),0)))</f>
        <v/>
      </c>
      <c r="K259" s="47" t="str">
        <f>IF(A259="","",ROUND((B259-Calculator!prev_date)*(Calculator!prev_heloc_rate/$O$8)*MAX(0,Calculator!prev_heloc_prin_balance),2))</f>
        <v/>
      </c>
      <c r="L259" s="47" t="str">
        <f>IF(A259="","",MAX(0,MIN(1*H259,Calculator!prev_heloc_int_balance+K259)))</f>
        <v/>
      </c>
      <c r="M259" s="47" t="str">
        <f>IF(A259="","",(Calculator!prev_heloc_int_balance+K259)-L259)</f>
        <v/>
      </c>
      <c r="N259" s="47" t="str">
        <f t="shared" si="4"/>
        <v/>
      </c>
      <c r="O259" s="47" t="str">
        <f>IF(A259="","",Calculator!prev_heloc_prin_balance-N259)</f>
        <v/>
      </c>
      <c r="P259" s="47" t="str">
        <f t="shared" si="16"/>
        <v/>
      </c>
      <c r="Q259" s="40"/>
      <c r="R259" s="67">
        <f t="shared" si="5"/>
        <v>221</v>
      </c>
      <c r="S259" s="68">
        <f t="shared" si="6"/>
        <v>49827</v>
      </c>
      <c r="T259" s="47">
        <f t="shared" si="7"/>
        <v>1079.190945</v>
      </c>
      <c r="U259" s="47">
        <f t="shared" si="8"/>
        <v>542.3450376</v>
      </c>
      <c r="V259" s="47">
        <f t="shared" si="9"/>
        <v>536.8459077</v>
      </c>
      <c r="W259" s="47">
        <f t="shared" si="10"/>
        <v>107932.1616</v>
      </c>
      <c r="X259" s="40"/>
      <c r="Y259" s="67" t="str">
        <f t="shared" si="11"/>
        <v/>
      </c>
      <c r="Z259" s="68" t="str">
        <f t="shared" si="12"/>
        <v/>
      </c>
      <c r="AA259" s="47" t="str">
        <f>IF(Y259="","",MIN($D$9+Calculator!free_cash_flow,AD258+AB259))</f>
        <v/>
      </c>
      <c r="AB259" s="47" t="str">
        <f t="shared" si="13"/>
        <v/>
      </c>
      <c r="AC259" s="47" t="str">
        <f t="shared" si="14"/>
        <v/>
      </c>
      <c r="AD259" s="47" t="str">
        <f t="shared" si="15"/>
        <v/>
      </c>
    </row>
    <row r="260" ht="12.75" customHeight="1">
      <c r="A260" s="67" t="str">
        <f>IF(OR(Calculator!prev_total_owed&lt;=0,Calculator!prev_total_owed=""),"",Calculator!prev_pmt_num+1)</f>
        <v/>
      </c>
      <c r="B260" s="68" t="str">
        <f t="shared" si="1"/>
        <v/>
      </c>
      <c r="C260" s="47" t="str">
        <f>IF(A260="","",MIN(D260+Calculator!prev_prin_balance,Calculator!loan_payment+J260))</f>
        <v/>
      </c>
      <c r="D260" s="47" t="str">
        <f>IF(A260="","",ROUND($D$6/12*MAX(0,(Calculator!prev_prin_balance)),2))</f>
        <v/>
      </c>
      <c r="E260" s="47" t="str">
        <f t="shared" si="2"/>
        <v/>
      </c>
      <c r="F260" s="47" t="str">
        <f>IF(A260="","",ROUND(SUM(Calculator!prev_prin_balance,-E260),2))</f>
        <v/>
      </c>
      <c r="G260" s="69" t="str">
        <f t="shared" si="3"/>
        <v/>
      </c>
      <c r="H260" s="47" t="str">
        <f>IF(A260="","",IF(Calculator!prev_prin_balance=0,MIN(Calculator!prev_heloc_prin_balance+Calculator!prev_heloc_int_balance+K260,MAX(0,Calculator!free_cash_flow+Calculator!loan_payment))+IF($O$7="No",0,Calculator!loan_payment+$I$6),IF($O$7="No",Calculator!free_cash_flow,$I$5)))</f>
        <v/>
      </c>
      <c r="I260" s="47" t="str">
        <f>IF(A260="","",IF($O$7="Yes",$I$6+Calculator!loan_payment,0))</f>
        <v/>
      </c>
      <c r="J260" s="47" t="str">
        <f>IF(A260="","",IF(Calculator!prev_prin_balance&lt;=0,0,IF(Calculator!prev_heloc_prin_balance&lt;Calculator!free_cash_flow,MAX(0,MIN($O$6,D260+Calculator!prev_prin_balance+Calculator!loan_payment)),0)))</f>
        <v/>
      </c>
      <c r="K260" s="47" t="str">
        <f>IF(A260="","",ROUND((B260-Calculator!prev_date)*(Calculator!prev_heloc_rate/$O$8)*MAX(0,Calculator!prev_heloc_prin_balance),2))</f>
        <v/>
      </c>
      <c r="L260" s="47" t="str">
        <f>IF(A260="","",MAX(0,MIN(1*H260,Calculator!prev_heloc_int_balance+K260)))</f>
        <v/>
      </c>
      <c r="M260" s="47" t="str">
        <f>IF(A260="","",(Calculator!prev_heloc_int_balance+K260)-L260)</f>
        <v/>
      </c>
      <c r="N260" s="47" t="str">
        <f t="shared" si="4"/>
        <v/>
      </c>
      <c r="O260" s="47" t="str">
        <f>IF(A260="","",Calculator!prev_heloc_prin_balance-N260)</f>
        <v/>
      </c>
      <c r="P260" s="47" t="str">
        <f t="shared" si="16"/>
        <v/>
      </c>
      <c r="Q260" s="40"/>
      <c r="R260" s="67">
        <f t="shared" si="5"/>
        <v>222</v>
      </c>
      <c r="S260" s="68">
        <f t="shared" si="6"/>
        <v>49857</v>
      </c>
      <c r="T260" s="47">
        <f t="shared" si="7"/>
        <v>1079.190945</v>
      </c>
      <c r="U260" s="47">
        <f t="shared" si="8"/>
        <v>539.660808</v>
      </c>
      <c r="V260" s="47">
        <f t="shared" si="9"/>
        <v>539.5301373</v>
      </c>
      <c r="W260" s="47">
        <f t="shared" si="10"/>
        <v>107392.6315</v>
      </c>
      <c r="X260" s="40"/>
      <c r="Y260" s="67" t="str">
        <f t="shared" si="11"/>
        <v/>
      </c>
      <c r="Z260" s="68" t="str">
        <f t="shared" si="12"/>
        <v/>
      </c>
      <c r="AA260" s="47" t="str">
        <f>IF(Y260="","",MIN($D$9+Calculator!free_cash_flow,AD259+AB260))</f>
        <v/>
      </c>
      <c r="AB260" s="47" t="str">
        <f t="shared" si="13"/>
        <v/>
      </c>
      <c r="AC260" s="47" t="str">
        <f t="shared" si="14"/>
        <v/>
      </c>
      <c r="AD260" s="47" t="str">
        <f t="shared" si="15"/>
        <v/>
      </c>
    </row>
    <row r="261" ht="12.75" customHeight="1">
      <c r="A261" s="67" t="str">
        <f>IF(OR(Calculator!prev_total_owed&lt;=0,Calculator!prev_total_owed=""),"",Calculator!prev_pmt_num+1)</f>
        <v/>
      </c>
      <c r="B261" s="68" t="str">
        <f t="shared" si="1"/>
        <v/>
      </c>
      <c r="C261" s="47" t="str">
        <f>IF(A261="","",MIN(D261+Calculator!prev_prin_balance,Calculator!loan_payment+J261))</f>
        <v/>
      </c>
      <c r="D261" s="47" t="str">
        <f>IF(A261="","",ROUND($D$6/12*MAX(0,(Calculator!prev_prin_balance)),2))</f>
        <v/>
      </c>
      <c r="E261" s="47" t="str">
        <f t="shared" si="2"/>
        <v/>
      </c>
      <c r="F261" s="47" t="str">
        <f>IF(A261="","",ROUND(SUM(Calculator!prev_prin_balance,-E261),2))</f>
        <v/>
      </c>
      <c r="G261" s="69" t="str">
        <f t="shared" si="3"/>
        <v/>
      </c>
      <c r="H261" s="47" t="str">
        <f>IF(A261="","",IF(Calculator!prev_prin_balance=0,MIN(Calculator!prev_heloc_prin_balance+Calculator!prev_heloc_int_balance+K261,MAX(0,Calculator!free_cash_flow+Calculator!loan_payment))+IF($O$7="No",0,Calculator!loan_payment+$I$6),IF($O$7="No",Calculator!free_cash_flow,$I$5)))</f>
        <v/>
      </c>
      <c r="I261" s="47" t="str">
        <f>IF(A261="","",IF($O$7="Yes",$I$6+Calculator!loan_payment,0))</f>
        <v/>
      </c>
      <c r="J261" s="47" t="str">
        <f>IF(A261="","",IF(Calculator!prev_prin_balance&lt;=0,0,IF(Calculator!prev_heloc_prin_balance&lt;Calculator!free_cash_flow,MAX(0,MIN($O$6,D261+Calculator!prev_prin_balance+Calculator!loan_payment)),0)))</f>
        <v/>
      </c>
      <c r="K261" s="47" t="str">
        <f>IF(A261="","",ROUND((B261-Calculator!prev_date)*(Calculator!prev_heloc_rate/$O$8)*MAX(0,Calculator!prev_heloc_prin_balance),2))</f>
        <v/>
      </c>
      <c r="L261" s="47" t="str">
        <f>IF(A261="","",MAX(0,MIN(1*H261,Calculator!prev_heloc_int_balance+K261)))</f>
        <v/>
      </c>
      <c r="M261" s="47" t="str">
        <f>IF(A261="","",(Calculator!prev_heloc_int_balance+K261)-L261)</f>
        <v/>
      </c>
      <c r="N261" s="47" t="str">
        <f t="shared" si="4"/>
        <v/>
      </c>
      <c r="O261" s="47" t="str">
        <f>IF(A261="","",Calculator!prev_heloc_prin_balance-N261)</f>
        <v/>
      </c>
      <c r="P261" s="47" t="str">
        <f t="shared" si="16"/>
        <v/>
      </c>
      <c r="Q261" s="40"/>
      <c r="R261" s="67">
        <f t="shared" si="5"/>
        <v>223</v>
      </c>
      <c r="S261" s="68">
        <f t="shared" si="6"/>
        <v>49888</v>
      </c>
      <c r="T261" s="47">
        <f t="shared" si="7"/>
        <v>1079.190945</v>
      </c>
      <c r="U261" s="47">
        <f t="shared" si="8"/>
        <v>536.9631573</v>
      </c>
      <c r="V261" s="47">
        <f t="shared" si="9"/>
        <v>542.2277879</v>
      </c>
      <c r="W261" s="47">
        <f t="shared" si="10"/>
        <v>106850.4037</v>
      </c>
      <c r="X261" s="40"/>
      <c r="Y261" s="67" t="str">
        <f t="shared" si="11"/>
        <v/>
      </c>
      <c r="Z261" s="68" t="str">
        <f t="shared" si="12"/>
        <v/>
      </c>
      <c r="AA261" s="47" t="str">
        <f>IF(Y261="","",MIN($D$9+Calculator!free_cash_flow,AD260+AB261))</f>
        <v/>
      </c>
      <c r="AB261" s="47" t="str">
        <f t="shared" si="13"/>
        <v/>
      </c>
      <c r="AC261" s="47" t="str">
        <f t="shared" si="14"/>
        <v/>
      </c>
      <c r="AD261" s="47" t="str">
        <f t="shared" si="15"/>
        <v/>
      </c>
    </row>
    <row r="262" ht="12.75" customHeight="1">
      <c r="A262" s="67" t="str">
        <f>IF(OR(Calculator!prev_total_owed&lt;=0,Calculator!prev_total_owed=""),"",Calculator!prev_pmt_num+1)</f>
        <v/>
      </c>
      <c r="B262" s="68" t="str">
        <f t="shared" si="1"/>
        <v/>
      </c>
      <c r="C262" s="47" t="str">
        <f>IF(A262="","",MIN(D262+Calculator!prev_prin_balance,Calculator!loan_payment+J262))</f>
        <v/>
      </c>
      <c r="D262" s="47" t="str">
        <f>IF(A262="","",ROUND($D$6/12*MAX(0,(Calculator!prev_prin_balance)),2))</f>
        <v/>
      </c>
      <c r="E262" s="47" t="str">
        <f t="shared" si="2"/>
        <v/>
      </c>
      <c r="F262" s="47" t="str">
        <f>IF(A262="","",ROUND(SUM(Calculator!prev_prin_balance,-E262),2))</f>
        <v/>
      </c>
      <c r="G262" s="69" t="str">
        <f t="shared" si="3"/>
        <v/>
      </c>
      <c r="H262" s="47" t="str">
        <f>IF(A262="","",IF(Calculator!prev_prin_balance=0,MIN(Calculator!prev_heloc_prin_balance+Calculator!prev_heloc_int_balance+K262,MAX(0,Calculator!free_cash_flow+Calculator!loan_payment))+IF($O$7="No",0,Calculator!loan_payment+$I$6),IF($O$7="No",Calculator!free_cash_flow,$I$5)))</f>
        <v/>
      </c>
      <c r="I262" s="47" t="str">
        <f>IF(A262="","",IF($O$7="Yes",$I$6+Calculator!loan_payment,0))</f>
        <v/>
      </c>
      <c r="J262" s="47" t="str">
        <f>IF(A262="","",IF(Calculator!prev_prin_balance&lt;=0,0,IF(Calculator!prev_heloc_prin_balance&lt;Calculator!free_cash_flow,MAX(0,MIN($O$6,D262+Calculator!prev_prin_balance+Calculator!loan_payment)),0)))</f>
        <v/>
      </c>
      <c r="K262" s="47" t="str">
        <f>IF(A262="","",ROUND((B262-Calculator!prev_date)*(Calculator!prev_heloc_rate/$O$8)*MAX(0,Calculator!prev_heloc_prin_balance),2))</f>
        <v/>
      </c>
      <c r="L262" s="47" t="str">
        <f>IF(A262="","",MAX(0,MIN(1*H262,Calculator!prev_heloc_int_balance+K262)))</f>
        <v/>
      </c>
      <c r="M262" s="47" t="str">
        <f>IF(A262="","",(Calculator!prev_heloc_int_balance+K262)-L262)</f>
        <v/>
      </c>
      <c r="N262" s="47" t="str">
        <f t="shared" si="4"/>
        <v/>
      </c>
      <c r="O262" s="47" t="str">
        <f>IF(A262="","",Calculator!prev_heloc_prin_balance-N262)</f>
        <v/>
      </c>
      <c r="P262" s="47" t="str">
        <f t="shared" si="16"/>
        <v/>
      </c>
      <c r="Q262" s="40"/>
      <c r="R262" s="67">
        <f t="shared" si="5"/>
        <v>224</v>
      </c>
      <c r="S262" s="68">
        <f t="shared" si="6"/>
        <v>49919</v>
      </c>
      <c r="T262" s="47">
        <f t="shared" si="7"/>
        <v>1079.190945</v>
      </c>
      <c r="U262" s="47">
        <f t="shared" si="8"/>
        <v>534.2520184</v>
      </c>
      <c r="V262" s="47">
        <f t="shared" si="9"/>
        <v>544.9389269</v>
      </c>
      <c r="W262" s="47">
        <f t="shared" si="10"/>
        <v>106305.4648</v>
      </c>
      <c r="X262" s="40"/>
      <c r="Y262" s="67" t="str">
        <f t="shared" si="11"/>
        <v/>
      </c>
      <c r="Z262" s="68" t="str">
        <f t="shared" si="12"/>
        <v/>
      </c>
      <c r="AA262" s="47" t="str">
        <f>IF(Y262="","",MIN($D$9+Calculator!free_cash_flow,AD261+AB262))</f>
        <v/>
      </c>
      <c r="AB262" s="47" t="str">
        <f t="shared" si="13"/>
        <v/>
      </c>
      <c r="AC262" s="47" t="str">
        <f t="shared" si="14"/>
        <v/>
      </c>
      <c r="AD262" s="47" t="str">
        <f t="shared" si="15"/>
        <v/>
      </c>
    </row>
    <row r="263" ht="12.75" customHeight="1">
      <c r="A263" s="67" t="str">
        <f>IF(OR(Calculator!prev_total_owed&lt;=0,Calculator!prev_total_owed=""),"",Calculator!prev_pmt_num+1)</f>
        <v/>
      </c>
      <c r="B263" s="68" t="str">
        <f t="shared" si="1"/>
        <v/>
      </c>
      <c r="C263" s="47" t="str">
        <f>IF(A263="","",MIN(D263+Calculator!prev_prin_balance,Calculator!loan_payment+J263))</f>
        <v/>
      </c>
      <c r="D263" s="47" t="str">
        <f>IF(A263="","",ROUND($D$6/12*MAX(0,(Calculator!prev_prin_balance)),2))</f>
        <v/>
      </c>
      <c r="E263" s="47" t="str">
        <f t="shared" si="2"/>
        <v/>
      </c>
      <c r="F263" s="47" t="str">
        <f>IF(A263="","",ROUND(SUM(Calculator!prev_prin_balance,-E263),2))</f>
        <v/>
      </c>
      <c r="G263" s="69" t="str">
        <f t="shared" si="3"/>
        <v/>
      </c>
      <c r="H263" s="47" t="str">
        <f>IF(A263="","",IF(Calculator!prev_prin_balance=0,MIN(Calculator!prev_heloc_prin_balance+Calculator!prev_heloc_int_balance+K263,MAX(0,Calculator!free_cash_flow+Calculator!loan_payment))+IF($O$7="No",0,Calculator!loan_payment+$I$6),IF($O$7="No",Calculator!free_cash_flow,$I$5)))</f>
        <v/>
      </c>
      <c r="I263" s="47" t="str">
        <f>IF(A263="","",IF($O$7="Yes",$I$6+Calculator!loan_payment,0))</f>
        <v/>
      </c>
      <c r="J263" s="47" t="str">
        <f>IF(A263="","",IF(Calculator!prev_prin_balance&lt;=0,0,IF(Calculator!prev_heloc_prin_balance&lt;Calculator!free_cash_flow,MAX(0,MIN($O$6,D263+Calculator!prev_prin_balance+Calculator!loan_payment)),0)))</f>
        <v/>
      </c>
      <c r="K263" s="47" t="str">
        <f>IF(A263="","",ROUND((B263-Calculator!prev_date)*(Calculator!prev_heloc_rate/$O$8)*MAX(0,Calculator!prev_heloc_prin_balance),2))</f>
        <v/>
      </c>
      <c r="L263" s="47" t="str">
        <f>IF(A263="","",MAX(0,MIN(1*H263,Calculator!prev_heloc_int_balance+K263)))</f>
        <v/>
      </c>
      <c r="M263" s="47" t="str">
        <f>IF(A263="","",(Calculator!prev_heloc_int_balance+K263)-L263)</f>
        <v/>
      </c>
      <c r="N263" s="47" t="str">
        <f t="shared" si="4"/>
        <v/>
      </c>
      <c r="O263" s="47" t="str">
        <f>IF(A263="","",Calculator!prev_heloc_prin_balance-N263)</f>
        <v/>
      </c>
      <c r="P263" s="47" t="str">
        <f t="shared" si="16"/>
        <v/>
      </c>
      <c r="Q263" s="40"/>
      <c r="R263" s="67">
        <f t="shared" si="5"/>
        <v>225</v>
      </c>
      <c r="S263" s="68">
        <f t="shared" si="6"/>
        <v>49949</v>
      </c>
      <c r="T263" s="47">
        <f t="shared" si="7"/>
        <v>1079.190945</v>
      </c>
      <c r="U263" s="47">
        <f t="shared" si="8"/>
        <v>531.5273238</v>
      </c>
      <c r="V263" s="47">
        <f t="shared" si="9"/>
        <v>547.6636215</v>
      </c>
      <c r="W263" s="47">
        <f t="shared" si="10"/>
        <v>105757.8011</v>
      </c>
      <c r="X263" s="40"/>
      <c r="Y263" s="67" t="str">
        <f t="shared" si="11"/>
        <v/>
      </c>
      <c r="Z263" s="68" t="str">
        <f t="shared" si="12"/>
        <v/>
      </c>
      <c r="AA263" s="47" t="str">
        <f>IF(Y263="","",MIN($D$9+Calculator!free_cash_flow,AD262+AB263))</f>
        <v/>
      </c>
      <c r="AB263" s="47" t="str">
        <f t="shared" si="13"/>
        <v/>
      </c>
      <c r="AC263" s="47" t="str">
        <f t="shared" si="14"/>
        <v/>
      </c>
      <c r="AD263" s="47" t="str">
        <f t="shared" si="15"/>
        <v/>
      </c>
    </row>
    <row r="264" ht="12.75" customHeight="1">
      <c r="A264" s="67" t="str">
        <f>IF(OR(Calculator!prev_total_owed&lt;=0,Calculator!prev_total_owed=""),"",Calculator!prev_pmt_num+1)</f>
        <v/>
      </c>
      <c r="B264" s="68" t="str">
        <f t="shared" si="1"/>
        <v/>
      </c>
      <c r="C264" s="47" t="str">
        <f>IF(A264="","",MIN(D264+Calculator!prev_prin_balance,Calculator!loan_payment+J264))</f>
        <v/>
      </c>
      <c r="D264" s="47" t="str">
        <f>IF(A264="","",ROUND($D$6/12*MAX(0,(Calculator!prev_prin_balance)),2))</f>
        <v/>
      </c>
      <c r="E264" s="47" t="str">
        <f t="shared" si="2"/>
        <v/>
      </c>
      <c r="F264" s="47" t="str">
        <f>IF(A264="","",ROUND(SUM(Calculator!prev_prin_balance,-E264),2))</f>
        <v/>
      </c>
      <c r="G264" s="69" t="str">
        <f t="shared" si="3"/>
        <v/>
      </c>
      <c r="H264" s="47" t="str">
        <f>IF(A264="","",IF(Calculator!prev_prin_balance=0,MIN(Calculator!prev_heloc_prin_balance+Calculator!prev_heloc_int_balance+K264,MAX(0,Calculator!free_cash_flow+Calculator!loan_payment))+IF($O$7="No",0,Calculator!loan_payment+$I$6),IF($O$7="No",Calculator!free_cash_flow,$I$5)))</f>
        <v/>
      </c>
      <c r="I264" s="47" t="str">
        <f>IF(A264="","",IF($O$7="Yes",$I$6+Calculator!loan_payment,0))</f>
        <v/>
      </c>
      <c r="J264" s="47" t="str">
        <f>IF(A264="","",IF(Calculator!prev_prin_balance&lt;=0,0,IF(Calculator!prev_heloc_prin_balance&lt;Calculator!free_cash_flow,MAX(0,MIN($O$6,D264+Calculator!prev_prin_balance+Calculator!loan_payment)),0)))</f>
        <v/>
      </c>
      <c r="K264" s="47" t="str">
        <f>IF(A264="","",ROUND((B264-Calculator!prev_date)*(Calculator!prev_heloc_rate/$O$8)*MAX(0,Calculator!prev_heloc_prin_balance),2))</f>
        <v/>
      </c>
      <c r="L264" s="47" t="str">
        <f>IF(A264="","",MAX(0,MIN(1*H264,Calculator!prev_heloc_int_balance+K264)))</f>
        <v/>
      </c>
      <c r="M264" s="47" t="str">
        <f>IF(A264="","",(Calculator!prev_heloc_int_balance+K264)-L264)</f>
        <v/>
      </c>
      <c r="N264" s="47" t="str">
        <f t="shared" si="4"/>
        <v/>
      </c>
      <c r="O264" s="47" t="str">
        <f>IF(A264="","",Calculator!prev_heloc_prin_balance-N264)</f>
        <v/>
      </c>
      <c r="P264" s="47" t="str">
        <f t="shared" si="16"/>
        <v/>
      </c>
      <c r="Q264" s="40"/>
      <c r="R264" s="67">
        <f t="shared" si="5"/>
        <v>226</v>
      </c>
      <c r="S264" s="68">
        <f t="shared" si="6"/>
        <v>49980</v>
      </c>
      <c r="T264" s="47">
        <f t="shared" si="7"/>
        <v>1079.190945</v>
      </c>
      <c r="U264" s="47">
        <f t="shared" si="8"/>
        <v>528.7890056</v>
      </c>
      <c r="V264" s="47">
        <f t="shared" si="9"/>
        <v>550.4019396</v>
      </c>
      <c r="W264" s="47">
        <f t="shared" si="10"/>
        <v>105207.3992</v>
      </c>
      <c r="X264" s="40"/>
      <c r="Y264" s="67" t="str">
        <f t="shared" si="11"/>
        <v/>
      </c>
      <c r="Z264" s="68" t="str">
        <f t="shared" si="12"/>
        <v/>
      </c>
      <c r="AA264" s="47" t="str">
        <f>IF(Y264="","",MIN($D$9+Calculator!free_cash_flow,AD263+AB264))</f>
        <v/>
      </c>
      <c r="AB264" s="47" t="str">
        <f t="shared" si="13"/>
        <v/>
      </c>
      <c r="AC264" s="47" t="str">
        <f t="shared" si="14"/>
        <v/>
      </c>
      <c r="AD264" s="47" t="str">
        <f t="shared" si="15"/>
        <v/>
      </c>
    </row>
    <row r="265" ht="12.75" customHeight="1">
      <c r="A265" s="67" t="str">
        <f>IF(OR(Calculator!prev_total_owed&lt;=0,Calculator!prev_total_owed=""),"",Calculator!prev_pmt_num+1)</f>
        <v/>
      </c>
      <c r="B265" s="68" t="str">
        <f t="shared" si="1"/>
        <v/>
      </c>
      <c r="C265" s="47" t="str">
        <f>IF(A265="","",MIN(D265+Calculator!prev_prin_balance,Calculator!loan_payment+J265))</f>
        <v/>
      </c>
      <c r="D265" s="47" t="str">
        <f>IF(A265="","",ROUND($D$6/12*MAX(0,(Calculator!prev_prin_balance)),2))</f>
        <v/>
      </c>
      <c r="E265" s="47" t="str">
        <f t="shared" si="2"/>
        <v/>
      </c>
      <c r="F265" s="47" t="str">
        <f>IF(A265="","",ROUND(SUM(Calculator!prev_prin_balance,-E265),2))</f>
        <v/>
      </c>
      <c r="G265" s="69" t="str">
        <f t="shared" si="3"/>
        <v/>
      </c>
      <c r="H265" s="47" t="str">
        <f>IF(A265="","",IF(Calculator!prev_prin_balance=0,MIN(Calculator!prev_heloc_prin_balance+Calculator!prev_heloc_int_balance+K265,MAX(0,Calculator!free_cash_flow+Calculator!loan_payment))+IF($O$7="No",0,Calculator!loan_payment+$I$6),IF($O$7="No",Calculator!free_cash_flow,$I$5)))</f>
        <v/>
      </c>
      <c r="I265" s="47" t="str">
        <f>IF(A265="","",IF($O$7="Yes",$I$6+Calculator!loan_payment,0))</f>
        <v/>
      </c>
      <c r="J265" s="47" t="str">
        <f>IF(A265="","",IF(Calculator!prev_prin_balance&lt;=0,0,IF(Calculator!prev_heloc_prin_balance&lt;Calculator!free_cash_flow,MAX(0,MIN($O$6,D265+Calculator!prev_prin_balance+Calculator!loan_payment)),0)))</f>
        <v/>
      </c>
      <c r="K265" s="47" t="str">
        <f>IF(A265="","",ROUND((B265-Calculator!prev_date)*(Calculator!prev_heloc_rate/$O$8)*MAX(0,Calculator!prev_heloc_prin_balance),2))</f>
        <v/>
      </c>
      <c r="L265" s="47" t="str">
        <f>IF(A265="","",MAX(0,MIN(1*H265,Calculator!prev_heloc_int_balance+K265)))</f>
        <v/>
      </c>
      <c r="M265" s="47" t="str">
        <f>IF(A265="","",(Calculator!prev_heloc_int_balance+K265)-L265)</f>
        <v/>
      </c>
      <c r="N265" s="47" t="str">
        <f t="shared" si="4"/>
        <v/>
      </c>
      <c r="O265" s="47" t="str">
        <f>IF(A265="","",Calculator!prev_heloc_prin_balance-N265)</f>
        <v/>
      </c>
      <c r="P265" s="47" t="str">
        <f t="shared" si="16"/>
        <v/>
      </c>
      <c r="Q265" s="40"/>
      <c r="R265" s="67">
        <f t="shared" si="5"/>
        <v>227</v>
      </c>
      <c r="S265" s="68">
        <f t="shared" si="6"/>
        <v>50010</v>
      </c>
      <c r="T265" s="47">
        <f t="shared" si="7"/>
        <v>1079.190945</v>
      </c>
      <c r="U265" s="47">
        <f t="shared" si="8"/>
        <v>526.0369959</v>
      </c>
      <c r="V265" s="47">
        <f t="shared" si="9"/>
        <v>553.1539493</v>
      </c>
      <c r="W265" s="47">
        <f t="shared" si="10"/>
        <v>104654.2452</v>
      </c>
      <c r="X265" s="40"/>
      <c r="Y265" s="67" t="str">
        <f t="shared" si="11"/>
        <v/>
      </c>
      <c r="Z265" s="68" t="str">
        <f t="shared" si="12"/>
        <v/>
      </c>
      <c r="AA265" s="47" t="str">
        <f>IF(Y265="","",MIN($D$9+Calculator!free_cash_flow,AD264+AB265))</f>
        <v/>
      </c>
      <c r="AB265" s="47" t="str">
        <f t="shared" si="13"/>
        <v/>
      </c>
      <c r="AC265" s="47" t="str">
        <f t="shared" si="14"/>
        <v/>
      </c>
      <c r="AD265" s="47" t="str">
        <f t="shared" si="15"/>
        <v/>
      </c>
    </row>
    <row r="266" ht="12.75" customHeight="1">
      <c r="A266" s="67" t="str">
        <f>IF(OR(Calculator!prev_total_owed&lt;=0,Calculator!prev_total_owed=""),"",Calculator!prev_pmt_num+1)</f>
        <v/>
      </c>
      <c r="B266" s="68" t="str">
        <f t="shared" si="1"/>
        <v/>
      </c>
      <c r="C266" s="47" t="str">
        <f>IF(A266="","",MIN(D266+Calculator!prev_prin_balance,Calculator!loan_payment+J266))</f>
        <v/>
      </c>
      <c r="D266" s="47" t="str">
        <f>IF(A266="","",ROUND($D$6/12*MAX(0,(Calculator!prev_prin_balance)),2))</f>
        <v/>
      </c>
      <c r="E266" s="47" t="str">
        <f t="shared" si="2"/>
        <v/>
      </c>
      <c r="F266" s="47" t="str">
        <f>IF(A266="","",ROUND(SUM(Calculator!prev_prin_balance,-E266),2))</f>
        <v/>
      </c>
      <c r="G266" s="69" t="str">
        <f t="shared" si="3"/>
        <v/>
      </c>
      <c r="H266" s="47" t="str">
        <f>IF(A266="","",IF(Calculator!prev_prin_balance=0,MIN(Calculator!prev_heloc_prin_balance+Calculator!prev_heloc_int_balance+K266,MAX(0,Calculator!free_cash_flow+Calculator!loan_payment))+IF($O$7="No",0,Calculator!loan_payment+$I$6),IF($O$7="No",Calculator!free_cash_flow,$I$5)))</f>
        <v/>
      </c>
      <c r="I266" s="47" t="str">
        <f>IF(A266="","",IF($O$7="Yes",$I$6+Calculator!loan_payment,0))</f>
        <v/>
      </c>
      <c r="J266" s="47" t="str">
        <f>IF(A266="","",IF(Calculator!prev_prin_balance&lt;=0,0,IF(Calculator!prev_heloc_prin_balance&lt;Calculator!free_cash_flow,MAX(0,MIN($O$6,D266+Calculator!prev_prin_balance+Calculator!loan_payment)),0)))</f>
        <v/>
      </c>
      <c r="K266" s="47" t="str">
        <f>IF(A266="","",ROUND((B266-Calculator!prev_date)*(Calculator!prev_heloc_rate/$O$8)*MAX(0,Calculator!prev_heloc_prin_balance),2))</f>
        <v/>
      </c>
      <c r="L266" s="47" t="str">
        <f>IF(A266="","",MAX(0,MIN(1*H266,Calculator!prev_heloc_int_balance+K266)))</f>
        <v/>
      </c>
      <c r="M266" s="47" t="str">
        <f>IF(A266="","",(Calculator!prev_heloc_int_balance+K266)-L266)</f>
        <v/>
      </c>
      <c r="N266" s="47" t="str">
        <f t="shared" si="4"/>
        <v/>
      </c>
      <c r="O266" s="47" t="str">
        <f>IF(A266="","",Calculator!prev_heloc_prin_balance-N266)</f>
        <v/>
      </c>
      <c r="P266" s="47" t="str">
        <f t="shared" si="16"/>
        <v/>
      </c>
      <c r="Q266" s="40"/>
      <c r="R266" s="67">
        <f t="shared" si="5"/>
        <v>228</v>
      </c>
      <c r="S266" s="68">
        <f t="shared" si="6"/>
        <v>50041</v>
      </c>
      <c r="T266" s="47">
        <f t="shared" si="7"/>
        <v>1079.190945</v>
      </c>
      <c r="U266" s="47">
        <f t="shared" si="8"/>
        <v>523.2712262</v>
      </c>
      <c r="V266" s="47">
        <f t="shared" si="9"/>
        <v>555.9197191</v>
      </c>
      <c r="W266" s="47">
        <f t="shared" si="10"/>
        <v>104098.3255</v>
      </c>
      <c r="X266" s="40"/>
      <c r="Y266" s="67" t="str">
        <f t="shared" si="11"/>
        <v/>
      </c>
      <c r="Z266" s="68" t="str">
        <f t="shared" si="12"/>
        <v/>
      </c>
      <c r="AA266" s="47" t="str">
        <f>IF(Y266="","",MIN($D$9+Calculator!free_cash_flow,AD265+AB266))</f>
        <v/>
      </c>
      <c r="AB266" s="47" t="str">
        <f t="shared" si="13"/>
        <v/>
      </c>
      <c r="AC266" s="47" t="str">
        <f t="shared" si="14"/>
        <v/>
      </c>
      <c r="AD266" s="47" t="str">
        <f t="shared" si="15"/>
        <v/>
      </c>
    </row>
    <row r="267" ht="12.75" customHeight="1">
      <c r="A267" s="67" t="str">
        <f>IF(OR(Calculator!prev_total_owed&lt;=0,Calculator!prev_total_owed=""),"",Calculator!prev_pmt_num+1)</f>
        <v/>
      </c>
      <c r="B267" s="68" t="str">
        <f t="shared" si="1"/>
        <v/>
      </c>
      <c r="C267" s="47" t="str">
        <f>IF(A267="","",MIN(D267+Calculator!prev_prin_balance,Calculator!loan_payment+J267))</f>
        <v/>
      </c>
      <c r="D267" s="47" t="str">
        <f>IF(A267="","",ROUND($D$6/12*MAX(0,(Calculator!prev_prin_balance)),2))</f>
        <v/>
      </c>
      <c r="E267" s="47" t="str">
        <f t="shared" si="2"/>
        <v/>
      </c>
      <c r="F267" s="47" t="str">
        <f>IF(A267="","",ROUND(SUM(Calculator!prev_prin_balance,-E267),2))</f>
        <v/>
      </c>
      <c r="G267" s="69" t="str">
        <f t="shared" si="3"/>
        <v/>
      </c>
      <c r="H267" s="47" t="str">
        <f>IF(A267="","",IF(Calculator!prev_prin_balance=0,MIN(Calculator!prev_heloc_prin_balance+Calculator!prev_heloc_int_balance+K267,MAX(0,Calculator!free_cash_flow+Calculator!loan_payment))+IF($O$7="No",0,Calculator!loan_payment+$I$6),IF($O$7="No",Calculator!free_cash_flow,$I$5)))</f>
        <v/>
      </c>
      <c r="I267" s="47" t="str">
        <f>IF(A267="","",IF($O$7="Yes",$I$6+Calculator!loan_payment,0))</f>
        <v/>
      </c>
      <c r="J267" s="47" t="str">
        <f>IF(A267="","",IF(Calculator!prev_prin_balance&lt;=0,0,IF(Calculator!prev_heloc_prin_balance&lt;Calculator!free_cash_flow,MAX(0,MIN($O$6,D267+Calculator!prev_prin_balance+Calculator!loan_payment)),0)))</f>
        <v/>
      </c>
      <c r="K267" s="47" t="str">
        <f>IF(A267="","",ROUND((B267-Calculator!prev_date)*(Calculator!prev_heloc_rate/$O$8)*MAX(0,Calculator!prev_heloc_prin_balance),2))</f>
        <v/>
      </c>
      <c r="L267" s="47" t="str">
        <f>IF(A267="","",MAX(0,MIN(1*H267,Calculator!prev_heloc_int_balance+K267)))</f>
        <v/>
      </c>
      <c r="M267" s="47" t="str">
        <f>IF(A267="","",(Calculator!prev_heloc_int_balance+K267)-L267)</f>
        <v/>
      </c>
      <c r="N267" s="47" t="str">
        <f t="shared" si="4"/>
        <v/>
      </c>
      <c r="O267" s="47" t="str">
        <f>IF(A267="","",Calculator!prev_heloc_prin_balance-N267)</f>
        <v/>
      </c>
      <c r="P267" s="47" t="str">
        <f t="shared" si="16"/>
        <v/>
      </c>
      <c r="Q267" s="40"/>
      <c r="R267" s="67">
        <f t="shared" si="5"/>
        <v>229</v>
      </c>
      <c r="S267" s="68">
        <f t="shared" si="6"/>
        <v>50072</v>
      </c>
      <c r="T267" s="47">
        <f t="shared" si="7"/>
        <v>1079.190945</v>
      </c>
      <c r="U267" s="47">
        <f t="shared" si="8"/>
        <v>520.4916276</v>
      </c>
      <c r="V267" s="47">
        <f t="shared" si="9"/>
        <v>558.6993177</v>
      </c>
      <c r="W267" s="47">
        <f t="shared" si="10"/>
        <v>103539.6262</v>
      </c>
      <c r="X267" s="40"/>
      <c r="Y267" s="67" t="str">
        <f t="shared" si="11"/>
        <v/>
      </c>
      <c r="Z267" s="68" t="str">
        <f t="shared" si="12"/>
        <v/>
      </c>
      <c r="AA267" s="47" t="str">
        <f>IF(Y267="","",MIN($D$9+Calculator!free_cash_flow,AD266+AB267))</f>
        <v/>
      </c>
      <c r="AB267" s="47" t="str">
        <f t="shared" si="13"/>
        <v/>
      </c>
      <c r="AC267" s="47" t="str">
        <f t="shared" si="14"/>
        <v/>
      </c>
      <c r="AD267" s="47" t="str">
        <f t="shared" si="15"/>
        <v/>
      </c>
    </row>
    <row r="268" ht="12.75" customHeight="1">
      <c r="A268" s="67" t="str">
        <f>IF(OR(Calculator!prev_total_owed&lt;=0,Calculator!prev_total_owed=""),"",Calculator!prev_pmt_num+1)</f>
        <v/>
      </c>
      <c r="B268" s="68" t="str">
        <f t="shared" si="1"/>
        <v/>
      </c>
      <c r="C268" s="47" t="str">
        <f>IF(A268="","",MIN(D268+Calculator!prev_prin_balance,Calculator!loan_payment+J268))</f>
        <v/>
      </c>
      <c r="D268" s="47" t="str">
        <f>IF(A268="","",ROUND($D$6/12*MAX(0,(Calculator!prev_prin_balance)),2))</f>
        <v/>
      </c>
      <c r="E268" s="47" t="str">
        <f t="shared" si="2"/>
        <v/>
      </c>
      <c r="F268" s="47" t="str">
        <f>IF(A268="","",ROUND(SUM(Calculator!prev_prin_balance,-E268),2))</f>
        <v/>
      </c>
      <c r="G268" s="69" t="str">
        <f t="shared" si="3"/>
        <v/>
      </c>
      <c r="H268" s="47" t="str">
        <f>IF(A268="","",IF(Calculator!prev_prin_balance=0,MIN(Calculator!prev_heloc_prin_balance+Calculator!prev_heloc_int_balance+K268,MAX(0,Calculator!free_cash_flow+Calculator!loan_payment))+IF($O$7="No",0,Calculator!loan_payment+$I$6),IF($O$7="No",Calculator!free_cash_flow,$I$5)))</f>
        <v/>
      </c>
      <c r="I268" s="47" t="str">
        <f>IF(A268="","",IF($O$7="Yes",$I$6+Calculator!loan_payment,0))</f>
        <v/>
      </c>
      <c r="J268" s="47" t="str">
        <f>IF(A268="","",IF(Calculator!prev_prin_balance&lt;=0,0,IF(Calculator!prev_heloc_prin_balance&lt;Calculator!free_cash_flow,MAX(0,MIN($O$6,D268+Calculator!prev_prin_balance+Calculator!loan_payment)),0)))</f>
        <v/>
      </c>
      <c r="K268" s="47" t="str">
        <f>IF(A268="","",ROUND((B268-Calculator!prev_date)*(Calculator!prev_heloc_rate/$O$8)*MAX(0,Calculator!prev_heloc_prin_balance),2))</f>
        <v/>
      </c>
      <c r="L268" s="47" t="str">
        <f>IF(A268="","",MAX(0,MIN(1*H268,Calculator!prev_heloc_int_balance+K268)))</f>
        <v/>
      </c>
      <c r="M268" s="47" t="str">
        <f>IF(A268="","",(Calculator!prev_heloc_int_balance+K268)-L268)</f>
        <v/>
      </c>
      <c r="N268" s="47" t="str">
        <f t="shared" si="4"/>
        <v/>
      </c>
      <c r="O268" s="47" t="str">
        <f>IF(A268="","",Calculator!prev_heloc_prin_balance-N268)</f>
        <v/>
      </c>
      <c r="P268" s="47" t="str">
        <f t="shared" si="16"/>
        <v/>
      </c>
      <c r="Q268" s="40"/>
      <c r="R268" s="67">
        <f t="shared" si="5"/>
        <v>230</v>
      </c>
      <c r="S268" s="68">
        <f t="shared" si="6"/>
        <v>50100</v>
      </c>
      <c r="T268" s="47">
        <f t="shared" si="7"/>
        <v>1079.190945</v>
      </c>
      <c r="U268" s="47">
        <f t="shared" si="8"/>
        <v>517.698131</v>
      </c>
      <c r="V268" s="47">
        <f t="shared" si="9"/>
        <v>561.4928143</v>
      </c>
      <c r="W268" s="47">
        <f t="shared" si="10"/>
        <v>102978.1334</v>
      </c>
      <c r="X268" s="40"/>
      <c r="Y268" s="67" t="str">
        <f t="shared" si="11"/>
        <v/>
      </c>
      <c r="Z268" s="68" t="str">
        <f t="shared" si="12"/>
        <v/>
      </c>
      <c r="AA268" s="47" t="str">
        <f>IF(Y268="","",MIN($D$9+Calculator!free_cash_flow,AD267+AB268))</f>
        <v/>
      </c>
      <c r="AB268" s="47" t="str">
        <f t="shared" si="13"/>
        <v/>
      </c>
      <c r="AC268" s="47" t="str">
        <f t="shared" si="14"/>
        <v/>
      </c>
      <c r="AD268" s="47" t="str">
        <f t="shared" si="15"/>
        <v/>
      </c>
    </row>
    <row r="269" ht="12.75" customHeight="1">
      <c r="A269" s="67" t="str">
        <f>IF(OR(Calculator!prev_total_owed&lt;=0,Calculator!prev_total_owed=""),"",Calculator!prev_pmt_num+1)</f>
        <v/>
      </c>
      <c r="B269" s="68" t="str">
        <f t="shared" si="1"/>
        <v/>
      </c>
      <c r="C269" s="47" t="str">
        <f>IF(A269="","",MIN(D269+Calculator!prev_prin_balance,Calculator!loan_payment+J269))</f>
        <v/>
      </c>
      <c r="D269" s="47" t="str">
        <f>IF(A269="","",ROUND($D$6/12*MAX(0,(Calculator!prev_prin_balance)),2))</f>
        <v/>
      </c>
      <c r="E269" s="47" t="str">
        <f t="shared" si="2"/>
        <v/>
      </c>
      <c r="F269" s="47" t="str">
        <f>IF(A269="","",ROUND(SUM(Calculator!prev_prin_balance,-E269),2))</f>
        <v/>
      </c>
      <c r="G269" s="69" t="str">
        <f t="shared" si="3"/>
        <v/>
      </c>
      <c r="H269" s="47" t="str">
        <f>IF(A269="","",IF(Calculator!prev_prin_balance=0,MIN(Calculator!prev_heloc_prin_balance+Calculator!prev_heloc_int_balance+K269,MAX(0,Calculator!free_cash_flow+Calculator!loan_payment))+IF($O$7="No",0,Calculator!loan_payment+$I$6),IF($O$7="No",Calculator!free_cash_flow,$I$5)))</f>
        <v/>
      </c>
      <c r="I269" s="47" t="str">
        <f>IF(A269="","",IF($O$7="Yes",$I$6+Calculator!loan_payment,0))</f>
        <v/>
      </c>
      <c r="J269" s="47" t="str">
        <f>IF(A269="","",IF(Calculator!prev_prin_balance&lt;=0,0,IF(Calculator!prev_heloc_prin_balance&lt;Calculator!free_cash_flow,MAX(0,MIN($O$6,D269+Calculator!prev_prin_balance+Calculator!loan_payment)),0)))</f>
        <v/>
      </c>
      <c r="K269" s="47" t="str">
        <f>IF(A269="","",ROUND((B269-Calculator!prev_date)*(Calculator!prev_heloc_rate/$O$8)*MAX(0,Calculator!prev_heloc_prin_balance),2))</f>
        <v/>
      </c>
      <c r="L269" s="47" t="str">
        <f>IF(A269="","",MAX(0,MIN(1*H269,Calculator!prev_heloc_int_balance+K269)))</f>
        <v/>
      </c>
      <c r="M269" s="47" t="str">
        <f>IF(A269="","",(Calculator!prev_heloc_int_balance+K269)-L269)</f>
        <v/>
      </c>
      <c r="N269" s="47" t="str">
        <f t="shared" si="4"/>
        <v/>
      </c>
      <c r="O269" s="47" t="str">
        <f>IF(A269="","",Calculator!prev_heloc_prin_balance-N269)</f>
        <v/>
      </c>
      <c r="P269" s="47" t="str">
        <f t="shared" si="16"/>
        <v/>
      </c>
      <c r="Q269" s="40"/>
      <c r="R269" s="67">
        <f t="shared" si="5"/>
        <v>231</v>
      </c>
      <c r="S269" s="68">
        <f t="shared" si="6"/>
        <v>50131</v>
      </c>
      <c r="T269" s="47">
        <f t="shared" si="7"/>
        <v>1079.190945</v>
      </c>
      <c r="U269" s="47">
        <f t="shared" si="8"/>
        <v>514.8906669</v>
      </c>
      <c r="V269" s="47">
        <f t="shared" si="9"/>
        <v>564.3002783</v>
      </c>
      <c r="W269" s="47">
        <f t="shared" si="10"/>
        <v>102413.8331</v>
      </c>
      <c r="X269" s="40"/>
      <c r="Y269" s="67" t="str">
        <f t="shared" si="11"/>
        <v/>
      </c>
      <c r="Z269" s="68" t="str">
        <f t="shared" si="12"/>
        <v/>
      </c>
      <c r="AA269" s="47" t="str">
        <f>IF(Y269="","",MIN($D$9+Calculator!free_cash_flow,AD268+AB269))</f>
        <v/>
      </c>
      <c r="AB269" s="47" t="str">
        <f t="shared" si="13"/>
        <v/>
      </c>
      <c r="AC269" s="47" t="str">
        <f t="shared" si="14"/>
        <v/>
      </c>
      <c r="AD269" s="47" t="str">
        <f t="shared" si="15"/>
        <v/>
      </c>
    </row>
    <row r="270" ht="12.75" customHeight="1">
      <c r="A270" s="67" t="str">
        <f>IF(OR(Calculator!prev_total_owed&lt;=0,Calculator!prev_total_owed=""),"",Calculator!prev_pmt_num+1)</f>
        <v/>
      </c>
      <c r="B270" s="68" t="str">
        <f t="shared" si="1"/>
        <v/>
      </c>
      <c r="C270" s="47" t="str">
        <f>IF(A270="","",MIN(D270+Calculator!prev_prin_balance,Calculator!loan_payment+J270))</f>
        <v/>
      </c>
      <c r="D270" s="47" t="str">
        <f>IF(A270="","",ROUND($D$6/12*MAX(0,(Calculator!prev_prin_balance)),2))</f>
        <v/>
      </c>
      <c r="E270" s="47" t="str">
        <f t="shared" si="2"/>
        <v/>
      </c>
      <c r="F270" s="47" t="str">
        <f>IF(A270="","",ROUND(SUM(Calculator!prev_prin_balance,-E270),2))</f>
        <v/>
      </c>
      <c r="G270" s="69" t="str">
        <f t="shared" si="3"/>
        <v/>
      </c>
      <c r="H270" s="47" t="str">
        <f>IF(A270="","",IF(Calculator!prev_prin_balance=0,MIN(Calculator!prev_heloc_prin_balance+Calculator!prev_heloc_int_balance+K270,MAX(0,Calculator!free_cash_flow+Calculator!loan_payment))+IF($O$7="No",0,Calculator!loan_payment+$I$6),IF($O$7="No",Calculator!free_cash_flow,$I$5)))</f>
        <v/>
      </c>
      <c r="I270" s="47" t="str">
        <f>IF(A270="","",IF($O$7="Yes",$I$6+Calculator!loan_payment,0))</f>
        <v/>
      </c>
      <c r="J270" s="47" t="str">
        <f>IF(A270="","",IF(Calculator!prev_prin_balance&lt;=0,0,IF(Calculator!prev_heloc_prin_balance&lt;Calculator!free_cash_flow,MAX(0,MIN($O$6,D270+Calculator!prev_prin_balance+Calculator!loan_payment)),0)))</f>
        <v/>
      </c>
      <c r="K270" s="47" t="str">
        <f>IF(A270="","",ROUND((B270-Calculator!prev_date)*(Calculator!prev_heloc_rate/$O$8)*MAX(0,Calculator!prev_heloc_prin_balance),2))</f>
        <v/>
      </c>
      <c r="L270" s="47" t="str">
        <f>IF(A270="","",MAX(0,MIN(1*H270,Calculator!prev_heloc_int_balance+K270)))</f>
        <v/>
      </c>
      <c r="M270" s="47" t="str">
        <f>IF(A270="","",(Calculator!prev_heloc_int_balance+K270)-L270)</f>
        <v/>
      </c>
      <c r="N270" s="47" t="str">
        <f t="shared" si="4"/>
        <v/>
      </c>
      <c r="O270" s="47" t="str">
        <f>IF(A270="","",Calculator!prev_heloc_prin_balance-N270)</f>
        <v/>
      </c>
      <c r="P270" s="47" t="str">
        <f t="shared" si="16"/>
        <v/>
      </c>
      <c r="Q270" s="40"/>
      <c r="R270" s="67">
        <f t="shared" si="5"/>
        <v>232</v>
      </c>
      <c r="S270" s="68">
        <f t="shared" si="6"/>
        <v>50161</v>
      </c>
      <c r="T270" s="47">
        <f t="shared" si="7"/>
        <v>1079.190945</v>
      </c>
      <c r="U270" s="47">
        <f t="shared" si="8"/>
        <v>512.0691656</v>
      </c>
      <c r="V270" s="47">
        <f t="shared" si="9"/>
        <v>567.1217797</v>
      </c>
      <c r="W270" s="47">
        <f t="shared" si="10"/>
        <v>101846.7113</v>
      </c>
      <c r="X270" s="40"/>
      <c r="Y270" s="67" t="str">
        <f t="shared" si="11"/>
        <v/>
      </c>
      <c r="Z270" s="68" t="str">
        <f t="shared" si="12"/>
        <v/>
      </c>
      <c r="AA270" s="47" t="str">
        <f>IF(Y270="","",MIN($D$9+Calculator!free_cash_flow,AD269+AB270))</f>
        <v/>
      </c>
      <c r="AB270" s="47" t="str">
        <f t="shared" si="13"/>
        <v/>
      </c>
      <c r="AC270" s="47" t="str">
        <f t="shared" si="14"/>
        <v/>
      </c>
      <c r="AD270" s="47" t="str">
        <f t="shared" si="15"/>
        <v/>
      </c>
    </row>
    <row r="271" ht="12.75" customHeight="1">
      <c r="A271" s="67" t="str">
        <f>IF(OR(Calculator!prev_total_owed&lt;=0,Calculator!prev_total_owed=""),"",Calculator!prev_pmt_num+1)</f>
        <v/>
      </c>
      <c r="B271" s="68" t="str">
        <f t="shared" si="1"/>
        <v/>
      </c>
      <c r="C271" s="47" t="str">
        <f>IF(A271="","",MIN(D271+Calculator!prev_prin_balance,Calculator!loan_payment+J271))</f>
        <v/>
      </c>
      <c r="D271" s="47" t="str">
        <f>IF(A271="","",ROUND($D$6/12*MAX(0,(Calculator!prev_prin_balance)),2))</f>
        <v/>
      </c>
      <c r="E271" s="47" t="str">
        <f t="shared" si="2"/>
        <v/>
      </c>
      <c r="F271" s="47" t="str">
        <f>IF(A271="","",ROUND(SUM(Calculator!prev_prin_balance,-E271),2))</f>
        <v/>
      </c>
      <c r="G271" s="69" t="str">
        <f t="shared" si="3"/>
        <v/>
      </c>
      <c r="H271" s="47" t="str">
        <f>IF(A271="","",IF(Calculator!prev_prin_balance=0,MIN(Calculator!prev_heloc_prin_balance+Calculator!prev_heloc_int_balance+K271,MAX(0,Calculator!free_cash_flow+Calculator!loan_payment))+IF($O$7="No",0,Calculator!loan_payment+$I$6),IF($O$7="No",Calculator!free_cash_flow,$I$5)))</f>
        <v/>
      </c>
      <c r="I271" s="47" t="str">
        <f>IF(A271="","",IF($O$7="Yes",$I$6+Calculator!loan_payment,0))</f>
        <v/>
      </c>
      <c r="J271" s="47" t="str">
        <f>IF(A271="","",IF(Calculator!prev_prin_balance&lt;=0,0,IF(Calculator!prev_heloc_prin_balance&lt;Calculator!free_cash_flow,MAX(0,MIN($O$6,D271+Calculator!prev_prin_balance+Calculator!loan_payment)),0)))</f>
        <v/>
      </c>
      <c r="K271" s="47" t="str">
        <f>IF(A271="","",ROUND((B271-Calculator!prev_date)*(Calculator!prev_heloc_rate/$O$8)*MAX(0,Calculator!prev_heloc_prin_balance),2))</f>
        <v/>
      </c>
      <c r="L271" s="47" t="str">
        <f>IF(A271="","",MAX(0,MIN(1*H271,Calculator!prev_heloc_int_balance+K271)))</f>
        <v/>
      </c>
      <c r="M271" s="47" t="str">
        <f>IF(A271="","",(Calculator!prev_heloc_int_balance+K271)-L271)</f>
        <v/>
      </c>
      <c r="N271" s="47" t="str">
        <f t="shared" si="4"/>
        <v/>
      </c>
      <c r="O271" s="47" t="str">
        <f>IF(A271="","",Calculator!prev_heloc_prin_balance-N271)</f>
        <v/>
      </c>
      <c r="P271" s="47" t="str">
        <f t="shared" si="16"/>
        <v/>
      </c>
      <c r="Q271" s="40"/>
      <c r="R271" s="67">
        <f t="shared" si="5"/>
        <v>233</v>
      </c>
      <c r="S271" s="68">
        <f t="shared" si="6"/>
        <v>50192</v>
      </c>
      <c r="T271" s="47">
        <f t="shared" si="7"/>
        <v>1079.190945</v>
      </c>
      <c r="U271" s="47">
        <f t="shared" si="8"/>
        <v>509.2335567</v>
      </c>
      <c r="V271" s="47">
        <f t="shared" si="9"/>
        <v>569.9573886</v>
      </c>
      <c r="W271" s="47">
        <f t="shared" si="10"/>
        <v>101276.7539</v>
      </c>
      <c r="X271" s="40"/>
      <c r="Y271" s="67" t="str">
        <f t="shared" si="11"/>
        <v/>
      </c>
      <c r="Z271" s="68" t="str">
        <f t="shared" si="12"/>
        <v/>
      </c>
      <c r="AA271" s="47" t="str">
        <f>IF(Y271="","",MIN($D$9+Calculator!free_cash_flow,AD270+AB271))</f>
        <v/>
      </c>
      <c r="AB271" s="47" t="str">
        <f t="shared" si="13"/>
        <v/>
      </c>
      <c r="AC271" s="47" t="str">
        <f t="shared" si="14"/>
        <v/>
      </c>
      <c r="AD271" s="47" t="str">
        <f t="shared" si="15"/>
        <v/>
      </c>
    </row>
    <row r="272" ht="12.75" customHeight="1">
      <c r="A272" s="67" t="str">
        <f>IF(OR(Calculator!prev_total_owed&lt;=0,Calculator!prev_total_owed=""),"",Calculator!prev_pmt_num+1)</f>
        <v/>
      </c>
      <c r="B272" s="68" t="str">
        <f t="shared" si="1"/>
        <v/>
      </c>
      <c r="C272" s="47" t="str">
        <f>IF(A272="","",MIN(D272+Calculator!prev_prin_balance,Calculator!loan_payment+J272))</f>
        <v/>
      </c>
      <c r="D272" s="47" t="str">
        <f>IF(A272="","",ROUND($D$6/12*MAX(0,(Calculator!prev_prin_balance)),2))</f>
        <v/>
      </c>
      <c r="E272" s="47" t="str">
        <f t="shared" si="2"/>
        <v/>
      </c>
      <c r="F272" s="47" t="str">
        <f>IF(A272="","",ROUND(SUM(Calculator!prev_prin_balance,-E272),2))</f>
        <v/>
      </c>
      <c r="G272" s="69" t="str">
        <f t="shared" si="3"/>
        <v/>
      </c>
      <c r="H272" s="47" t="str">
        <f>IF(A272="","",IF(Calculator!prev_prin_balance=0,MIN(Calculator!prev_heloc_prin_balance+Calculator!prev_heloc_int_balance+K272,MAX(0,Calculator!free_cash_flow+Calculator!loan_payment))+IF($O$7="No",0,Calculator!loan_payment+$I$6),IF($O$7="No",Calculator!free_cash_flow,$I$5)))</f>
        <v/>
      </c>
      <c r="I272" s="47" t="str">
        <f>IF(A272="","",IF($O$7="Yes",$I$6+Calculator!loan_payment,0))</f>
        <v/>
      </c>
      <c r="J272" s="47" t="str">
        <f>IF(A272="","",IF(Calculator!prev_prin_balance&lt;=0,0,IF(Calculator!prev_heloc_prin_balance&lt;Calculator!free_cash_flow,MAX(0,MIN($O$6,D272+Calculator!prev_prin_balance+Calculator!loan_payment)),0)))</f>
        <v/>
      </c>
      <c r="K272" s="47" t="str">
        <f>IF(A272="","",ROUND((B272-Calculator!prev_date)*(Calculator!prev_heloc_rate/$O$8)*MAX(0,Calculator!prev_heloc_prin_balance),2))</f>
        <v/>
      </c>
      <c r="L272" s="47" t="str">
        <f>IF(A272="","",MAX(0,MIN(1*H272,Calculator!prev_heloc_int_balance+K272)))</f>
        <v/>
      </c>
      <c r="M272" s="47" t="str">
        <f>IF(A272="","",(Calculator!prev_heloc_int_balance+K272)-L272)</f>
        <v/>
      </c>
      <c r="N272" s="47" t="str">
        <f t="shared" si="4"/>
        <v/>
      </c>
      <c r="O272" s="47" t="str">
        <f>IF(A272="","",Calculator!prev_heloc_prin_balance-N272)</f>
        <v/>
      </c>
      <c r="P272" s="47" t="str">
        <f t="shared" si="16"/>
        <v/>
      </c>
      <c r="Q272" s="40"/>
      <c r="R272" s="67">
        <f t="shared" si="5"/>
        <v>234</v>
      </c>
      <c r="S272" s="68">
        <f t="shared" si="6"/>
        <v>50222</v>
      </c>
      <c r="T272" s="47">
        <f t="shared" si="7"/>
        <v>1079.190945</v>
      </c>
      <c r="U272" s="47">
        <f t="shared" si="8"/>
        <v>506.3837697</v>
      </c>
      <c r="V272" s="47">
        <f t="shared" si="9"/>
        <v>572.8071756</v>
      </c>
      <c r="W272" s="47">
        <f t="shared" si="10"/>
        <v>100703.9468</v>
      </c>
      <c r="X272" s="40"/>
      <c r="Y272" s="67" t="str">
        <f t="shared" si="11"/>
        <v/>
      </c>
      <c r="Z272" s="68" t="str">
        <f t="shared" si="12"/>
        <v/>
      </c>
      <c r="AA272" s="47" t="str">
        <f>IF(Y272="","",MIN($D$9+Calculator!free_cash_flow,AD271+AB272))</f>
        <v/>
      </c>
      <c r="AB272" s="47" t="str">
        <f t="shared" si="13"/>
        <v/>
      </c>
      <c r="AC272" s="47" t="str">
        <f t="shared" si="14"/>
        <v/>
      </c>
      <c r="AD272" s="47" t="str">
        <f t="shared" si="15"/>
        <v/>
      </c>
    </row>
    <row r="273" ht="12.75" customHeight="1">
      <c r="A273" s="67" t="str">
        <f>IF(OR(Calculator!prev_total_owed&lt;=0,Calculator!prev_total_owed=""),"",Calculator!prev_pmt_num+1)</f>
        <v/>
      </c>
      <c r="B273" s="68" t="str">
        <f t="shared" si="1"/>
        <v/>
      </c>
      <c r="C273" s="47" t="str">
        <f>IF(A273="","",MIN(D273+Calculator!prev_prin_balance,Calculator!loan_payment+J273))</f>
        <v/>
      </c>
      <c r="D273" s="47" t="str">
        <f>IF(A273="","",ROUND($D$6/12*MAX(0,(Calculator!prev_prin_balance)),2))</f>
        <v/>
      </c>
      <c r="E273" s="47" t="str">
        <f t="shared" si="2"/>
        <v/>
      </c>
      <c r="F273" s="47" t="str">
        <f>IF(A273="","",ROUND(SUM(Calculator!prev_prin_balance,-E273),2))</f>
        <v/>
      </c>
      <c r="G273" s="69" t="str">
        <f t="shared" si="3"/>
        <v/>
      </c>
      <c r="H273" s="47" t="str">
        <f>IF(A273="","",IF(Calculator!prev_prin_balance=0,MIN(Calculator!prev_heloc_prin_balance+Calculator!prev_heloc_int_balance+K273,MAX(0,Calculator!free_cash_flow+Calculator!loan_payment))+IF($O$7="No",0,Calculator!loan_payment+$I$6),IF($O$7="No",Calculator!free_cash_flow,$I$5)))</f>
        <v/>
      </c>
      <c r="I273" s="47" t="str">
        <f>IF(A273="","",IF($O$7="Yes",$I$6+Calculator!loan_payment,0))</f>
        <v/>
      </c>
      <c r="J273" s="47" t="str">
        <f>IF(A273="","",IF(Calculator!prev_prin_balance&lt;=0,0,IF(Calculator!prev_heloc_prin_balance&lt;Calculator!free_cash_flow,MAX(0,MIN($O$6,D273+Calculator!prev_prin_balance+Calculator!loan_payment)),0)))</f>
        <v/>
      </c>
      <c r="K273" s="47" t="str">
        <f>IF(A273="","",ROUND((B273-Calculator!prev_date)*(Calculator!prev_heloc_rate/$O$8)*MAX(0,Calculator!prev_heloc_prin_balance),2))</f>
        <v/>
      </c>
      <c r="L273" s="47" t="str">
        <f>IF(A273="","",MAX(0,MIN(1*H273,Calculator!prev_heloc_int_balance+K273)))</f>
        <v/>
      </c>
      <c r="M273" s="47" t="str">
        <f>IF(A273="","",(Calculator!prev_heloc_int_balance+K273)-L273)</f>
        <v/>
      </c>
      <c r="N273" s="47" t="str">
        <f t="shared" si="4"/>
        <v/>
      </c>
      <c r="O273" s="47" t="str">
        <f>IF(A273="","",Calculator!prev_heloc_prin_balance-N273)</f>
        <v/>
      </c>
      <c r="P273" s="47" t="str">
        <f t="shared" si="16"/>
        <v/>
      </c>
      <c r="Q273" s="40"/>
      <c r="R273" s="67">
        <f t="shared" si="5"/>
        <v>235</v>
      </c>
      <c r="S273" s="68">
        <f t="shared" si="6"/>
        <v>50253</v>
      </c>
      <c r="T273" s="47">
        <f t="shared" si="7"/>
        <v>1079.190945</v>
      </c>
      <c r="U273" s="47">
        <f t="shared" si="8"/>
        <v>503.5197338</v>
      </c>
      <c r="V273" s="47">
        <f t="shared" si="9"/>
        <v>575.6712114</v>
      </c>
      <c r="W273" s="47">
        <f t="shared" si="10"/>
        <v>100128.2756</v>
      </c>
      <c r="X273" s="40"/>
      <c r="Y273" s="67" t="str">
        <f t="shared" si="11"/>
        <v/>
      </c>
      <c r="Z273" s="68" t="str">
        <f t="shared" si="12"/>
        <v/>
      </c>
      <c r="AA273" s="47" t="str">
        <f>IF(Y273="","",MIN($D$9+Calculator!free_cash_flow,AD272+AB273))</f>
        <v/>
      </c>
      <c r="AB273" s="47" t="str">
        <f t="shared" si="13"/>
        <v/>
      </c>
      <c r="AC273" s="47" t="str">
        <f t="shared" si="14"/>
        <v/>
      </c>
      <c r="AD273" s="47" t="str">
        <f t="shared" si="15"/>
        <v/>
      </c>
    </row>
    <row r="274" ht="12.75" customHeight="1">
      <c r="A274" s="67" t="str">
        <f>IF(OR(Calculator!prev_total_owed&lt;=0,Calculator!prev_total_owed=""),"",Calculator!prev_pmt_num+1)</f>
        <v/>
      </c>
      <c r="B274" s="68" t="str">
        <f t="shared" si="1"/>
        <v/>
      </c>
      <c r="C274" s="47" t="str">
        <f>IF(A274="","",MIN(D274+Calculator!prev_prin_balance,Calculator!loan_payment+J274))</f>
        <v/>
      </c>
      <c r="D274" s="47" t="str">
        <f>IF(A274="","",ROUND($D$6/12*MAX(0,(Calculator!prev_prin_balance)),2))</f>
        <v/>
      </c>
      <c r="E274" s="47" t="str">
        <f t="shared" si="2"/>
        <v/>
      </c>
      <c r="F274" s="47" t="str">
        <f>IF(A274="","",ROUND(SUM(Calculator!prev_prin_balance,-E274),2))</f>
        <v/>
      </c>
      <c r="G274" s="69" t="str">
        <f t="shared" si="3"/>
        <v/>
      </c>
      <c r="H274" s="47" t="str">
        <f>IF(A274="","",IF(Calculator!prev_prin_balance=0,MIN(Calculator!prev_heloc_prin_balance+Calculator!prev_heloc_int_balance+K274,MAX(0,Calculator!free_cash_flow+Calculator!loan_payment))+IF($O$7="No",0,Calculator!loan_payment+$I$6),IF($O$7="No",Calculator!free_cash_flow,$I$5)))</f>
        <v/>
      </c>
      <c r="I274" s="47" t="str">
        <f>IF(A274="","",IF($O$7="Yes",$I$6+Calculator!loan_payment,0))</f>
        <v/>
      </c>
      <c r="J274" s="47" t="str">
        <f>IF(A274="","",IF(Calculator!prev_prin_balance&lt;=0,0,IF(Calculator!prev_heloc_prin_balance&lt;Calculator!free_cash_flow,MAX(0,MIN($O$6,D274+Calculator!prev_prin_balance+Calculator!loan_payment)),0)))</f>
        <v/>
      </c>
      <c r="K274" s="47" t="str">
        <f>IF(A274="","",ROUND((B274-Calculator!prev_date)*(Calculator!prev_heloc_rate/$O$8)*MAX(0,Calculator!prev_heloc_prin_balance),2))</f>
        <v/>
      </c>
      <c r="L274" s="47" t="str">
        <f>IF(A274="","",MAX(0,MIN(1*H274,Calculator!prev_heloc_int_balance+K274)))</f>
        <v/>
      </c>
      <c r="M274" s="47" t="str">
        <f>IF(A274="","",(Calculator!prev_heloc_int_balance+K274)-L274)</f>
        <v/>
      </c>
      <c r="N274" s="47" t="str">
        <f t="shared" si="4"/>
        <v/>
      </c>
      <c r="O274" s="47" t="str">
        <f>IF(A274="","",Calculator!prev_heloc_prin_balance-N274)</f>
        <v/>
      </c>
      <c r="P274" s="47" t="str">
        <f t="shared" si="16"/>
        <v/>
      </c>
      <c r="Q274" s="40"/>
      <c r="R274" s="67">
        <f t="shared" si="5"/>
        <v>236</v>
      </c>
      <c r="S274" s="68">
        <f t="shared" si="6"/>
        <v>50284</v>
      </c>
      <c r="T274" s="47">
        <f t="shared" si="7"/>
        <v>1079.190945</v>
      </c>
      <c r="U274" s="47">
        <f t="shared" si="8"/>
        <v>500.6413778</v>
      </c>
      <c r="V274" s="47">
        <f t="shared" si="9"/>
        <v>578.5495675</v>
      </c>
      <c r="W274" s="47">
        <f t="shared" si="10"/>
        <v>99549.72599</v>
      </c>
      <c r="X274" s="40"/>
      <c r="Y274" s="67" t="str">
        <f t="shared" si="11"/>
        <v/>
      </c>
      <c r="Z274" s="68" t="str">
        <f t="shared" si="12"/>
        <v/>
      </c>
      <c r="AA274" s="47" t="str">
        <f>IF(Y274="","",MIN($D$9+Calculator!free_cash_flow,AD273+AB274))</f>
        <v/>
      </c>
      <c r="AB274" s="47" t="str">
        <f t="shared" si="13"/>
        <v/>
      </c>
      <c r="AC274" s="47" t="str">
        <f t="shared" si="14"/>
        <v/>
      </c>
      <c r="AD274" s="47" t="str">
        <f t="shared" si="15"/>
        <v/>
      </c>
    </row>
    <row r="275" ht="12.75" customHeight="1">
      <c r="A275" s="67" t="str">
        <f>IF(OR(Calculator!prev_total_owed&lt;=0,Calculator!prev_total_owed=""),"",Calculator!prev_pmt_num+1)</f>
        <v/>
      </c>
      <c r="B275" s="68" t="str">
        <f t="shared" si="1"/>
        <v/>
      </c>
      <c r="C275" s="47" t="str">
        <f>IF(A275="","",MIN(D275+Calculator!prev_prin_balance,Calculator!loan_payment+J275))</f>
        <v/>
      </c>
      <c r="D275" s="47" t="str">
        <f>IF(A275="","",ROUND($D$6/12*MAX(0,(Calculator!prev_prin_balance)),2))</f>
        <v/>
      </c>
      <c r="E275" s="47" t="str">
        <f t="shared" si="2"/>
        <v/>
      </c>
      <c r="F275" s="47" t="str">
        <f>IF(A275="","",ROUND(SUM(Calculator!prev_prin_balance,-E275),2))</f>
        <v/>
      </c>
      <c r="G275" s="69" t="str">
        <f t="shared" si="3"/>
        <v/>
      </c>
      <c r="H275" s="47" t="str">
        <f>IF(A275="","",IF(Calculator!prev_prin_balance=0,MIN(Calculator!prev_heloc_prin_balance+Calculator!prev_heloc_int_balance+K275,MAX(0,Calculator!free_cash_flow+Calculator!loan_payment))+IF($O$7="No",0,Calculator!loan_payment+$I$6),IF($O$7="No",Calculator!free_cash_flow,$I$5)))</f>
        <v/>
      </c>
      <c r="I275" s="47" t="str">
        <f>IF(A275="","",IF($O$7="Yes",$I$6+Calculator!loan_payment,0))</f>
        <v/>
      </c>
      <c r="J275" s="47" t="str">
        <f>IF(A275="","",IF(Calculator!prev_prin_balance&lt;=0,0,IF(Calculator!prev_heloc_prin_balance&lt;Calculator!free_cash_flow,MAX(0,MIN($O$6,D275+Calculator!prev_prin_balance+Calculator!loan_payment)),0)))</f>
        <v/>
      </c>
      <c r="K275" s="47" t="str">
        <f>IF(A275="","",ROUND((B275-Calculator!prev_date)*(Calculator!prev_heloc_rate/$O$8)*MAX(0,Calculator!prev_heloc_prin_balance),2))</f>
        <v/>
      </c>
      <c r="L275" s="47" t="str">
        <f>IF(A275="","",MAX(0,MIN(1*H275,Calculator!prev_heloc_int_balance+K275)))</f>
        <v/>
      </c>
      <c r="M275" s="47" t="str">
        <f>IF(A275="","",(Calculator!prev_heloc_int_balance+K275)-L275)</f>
        <v/>
      </c>
      <c r="N275" s="47" t="str">
        <f t="shared" si="4"/>
        <v/>
      </c>
      <c r="O275" s="47" t="str">
        <f>IF(A275="","",Calculator!prev_heloc_prin_balance-N275)</f>
        <v/>
      </c>
      <c r="P275" s="47" t="str">
        <f t="shared" si="16"/>
        <v/>
      </c>
      <c r="Q275" s="40"/>
      <c r="R275" s="67">
        <f t="shared" si="5"/>
        <v>237</v>
      </c>
      <c r="S275" s="68">
        <f t="shared" si="6"/>
        <v>50314</v>
      </c>
      <c r="T275" s="47">
        <f t="shared" si="7"/>
        <v>1079.190945</v>
      </c>
      <c r="U275" s="47">
        <f t="shared" si="8"/>
        <v>497.7486299</v>
      </c>
      <c r="V275" s="47">
        <f t="shared" si="9"/>
        <v>581.4423153</v>
      </c>
      <c r="W275" s="47">
        <f t="shared" si="10"/>
        <v>98968.28367</v>
      </c>
      <c r="X275" s="40"/>
      <c r="Y275" s="67" t="str">
        <f t="shared" si="11"/>
        <v/>
      </c>
      <c r="Z275" s="68" t="str">
        <f t="shared" si="12"/>
        <v/>
      </c>
      <c r="AA275" s="47" t="str">
        <f>IF(Y275="","",MIN($D$9+Calculator!free_cash_flow,AD274+AB275))</f>
        <v/>
      </c>
      <c r="AB275" s="47" t="str">
        <f t="shared" si="13"/>
        <v/>
      </c>
      <c r="AC275" s="47" t="str">
        <f t="shared" si="14"/>
        <v/>
      </c>
      <c r="AD275" s="47" t="str">
        <f t="shared" si="15"/>
        <v/>
      </c>
    </row>
    <row r="276" ht="12.75" customHeight="1">
      <c r="A276" s="67" t="str">
        <f>IF(OR(Calculator!prev_total_owed&lt;=0,Calculator!prev_total_owed=""),"",Calculator!prev_pmt_num+1)</f>
        <v/>
      </c>
      <c r="B276" s="68" t="str">
        <f t="shared" si="1"/>
        <v/>
      </c>
      <c r="C276" s="47" t="str">
        <f>IF(A276="","",MIN(D276+Calculator!prev_prin_balance,Calculator!loan_payment+J276))</f>
        <v/>
      </c>
      <c r="D276" s="47" t="str">
        <f>IF(A276="","",ROUND($D$6/12*MAX(0,(Calculator!prev_prin_balance)),2))</f>
        <v/>
      </c>
      <c r="E276" s="47" t="str">
        <f t="shared" si="2"/>
        <v/>
      </c>
      <c r="F276" s="47" t="str">
        <f>IF(A276="","",ROUND(SUM(Calculator!prev_prin_balance,-E276),2))</f>
        <v/>
      </c>
      <c r="G276" s="69" t="str">
        <f t="shared" si="3"/>
        <v/>
      </c>
      <c r="H276" s="47" t="str">
        <f>IF(A276="","",IF(Calculator!prev_prin_balance=0,MIN(Calculator!prev_heloc_prin_balance+Calculator!prev_heloc_int_balance+K276,MAX(0,Calculator!free_cash_flow+Calculator!loan_payment))+IF($O$7="No",0,Calculator!loan_payment+$I$6),IF($O$7="No",Calculator!free_cash_flow,$I$5)))</f>
        <v/>
      </c>
      <c r="I276" s="47" t="str">
        <f>IF(A276="","",IF($O$7="Yes",$I$6+Calculator!loan_payment,0))</f>
        <v/>
      </c>
      <c r="J276" s="47" t="str">
        <f>IF(A276="","",IF(Calculator!prev_prin_balance&lt;=0,0,IF(Calculator!prev_heloc_prin_balance&lt;Calculator!free_cash_flow,MAX(0,MIN($O$6,D276+Calculator!prev_prin_balance+Calculator!loan_payment)),0)))</f>
        <v/>
      </c>
      <c r="K276" s="47" t="str">
        <f>IF(A276="","",ROUND((B276-Calculator!prev_date)*(Calculator!prev_heloc_rate/$O$8)*MAX(0,Calculator!prev_heloc_prin_balance),2))</f>
        <v/>
      </c>
      <c r="L276" s="47" t="str">
        <f>IF(A276="","",MAX(0,MIN(1*H276,Calculator!prev_heloc_int_balance+K276)))</f>
        <v/>
      </c>
      <c r="M276" s="47" t="str">
        <f>IF(A276="","",(Calculator!prev_heloc_int_balance+K276)-L276)</f>
        <v/>
      </c>
      <c r="N276" s="47" t="str">
        <f t="shared" si="4"/>
        <v/>
      </c>
      <c r="O276" s="47" t="str">
        <f>IF(A276="","",Calculator!prev_heloc_prin_balance-N276)</f>
        <v/>
      </c>
      <c r="P276" s="47" t="str">
        <f t="shared" si="16"/>
        <v/>
      </c>
      <c r="Q276" s="40"/>
      <c r="R276" s="67">
        <f t="shared" si="5"/>
        <v>238</v>
      </c>
      <c r="S276" s="68">
        <f t="shared" si="6"/>
        <v>50345</v>
      </c>
      <c r="T276" s="47">
        <f t="shared" si="7"/>
        <v>1079.190945</v>
      </c>
      <c r="U276" s="47">
        <f t="shared" si="8"/>
        <v>494.8414184</v>
      </c>
      <c r="V276" s="47">
        <f t="shared" si="9"/>
        <v>584.3495269</v>
      </c>
      <c r="W276" s="47">
        <f t="shared" si="10"/>
        <v>98383.93415</v>
      </c>
      <c r="X276" s="40"/>
      <c r="Y276" s="67" t="str">
        <f t="shared" si="11"/>
        <v/>
      </c>
      <c r="Z276" s="68" t="str">
        <f t="shared" si="12"/>
        <v/>
      </c>
      <c r="AA276" s="47" t="str">
        <f>IF(Y276="","",MIN($D$9+Calculator!free_cash_flow,AD275+AB276))</f>
        <v/>
      </c>
      <c r="AB276" s="47" t="str">
        <f t="shared" si="13"/>
        <v/>
      </c>
      <c r="AC276" s="47" t="str">
        <f t="shared" si="14"/>
        <v/>
      </c>
      <c r="AD276" s="47" t="str">
        <f t="shared" si="15"/>
        <v/>
      </c>
    </row>
    <row r="277" ht="12.75" customHeight="1">
      <c r="A277" s="67" t="str">
        <f>IF(OR(Calculator!prev_total_owed&lt;=0,Calculator!prev_total_owed=""),"",Calculator!prev_pmt_num+1)</f>
        <v/>
      </c>
      <c r="B277" s="68" t="str">
        <f t="shared" si="1"/>
        <v/>
      </c>
      <c r="C277" s="47" t="str">
        <f>IF(A277="","",MIN(D277+Calculator!prev_prin_balance,Calculator!loan_payment+J277))</f>
        <v/>
      </c>
      <c r="D277" s="47" t="str">
        <f>IF(A277="","",ROUND($D$6/12*MAX(0,(Calculator!prev_prin_balance)),2))</f>
        <v/>
      </c>
      <c r="E277" s="47" t="str">
        <f t="shared" si="2"/>
        <v/>
      </c>
      <c r="F277" s="47" t="str">
        <f>IF(A277="","",ROUND(SUM(Calculator!prev_prin_balance,-E277),2))</f>
        <v/>
      </c>
      <c r="G277" s="69" t="str">
        <f t="shared" si="3"/>
        <v/>
      </c>
      <c r="H277" s="47" t="str">
        <f>IF(A277="","",IF(Calculator!prev_prin_balance=0,MIN(Calculator!prev_heloc_prin_balance+Calculator!prev_heloc_int_balance+K277,MAX(0,Calculator!free_cash_flow+Calculator!loan_payment))+IF($O$7="No",0,Calculator!loan_payment+$I$6),IF($O$7="No",Calculator!free_cash_flow,$I$5)))</f>
        <v/>
      </c>
      <c r="I277" s="47" t="str">
        <f>IF(A277="","",IF($O$7="Yes",$I$6+Calculator!loan_payment,0))</f>
        <v/>
      </c>
      <c r="J277" s="47" t="str">
        <f>IF(A277="","",IF(Calculator!prev_prin_balance&lt;=0,0,IF(Calculator!prev_heloc_prin_balance&lt;Calculator!free_cash_flow,MAX(0,MIN($O$6,D277+Calculator!prev_prin_balance+Calculator!loan_payment)),0)))</f>
        <v/>
      </c>
      <c r="K277" s="47" t="str">
        <f>IF(A277="","",ROUND((B277-Calculator!prev_date)*(Calculator!prev_heloc_rate/$O$8)*MAX(0,Calculator!prev_heloc_prin_balance),2))</f>
        <v/>
      </c>
      <c r="L277" s="47" t="str">
        <f>IF(A277="","",MAX(0,MIN(1*H277,Calculator!prev_heloc_int_balance+K277)))</f>
        <v/>
      </c>
      <c r="M277" s="47" t="str">
        <f>IF(A277="","",(Calculator!prev_heloc_int_balance+K277)-L277)</f>
        <v/>
      </c>
      <c r="N277" s="47" t="str">
        <f t="shared" si="4"/>
        <v/>
      </c>
      <c r="O277" s="47" t="str">
        <f>IF(A277="","",Calculator!prev_heloc_prin_balance-N277)</f>
        <v/>
      </c>
      <c r="P277" s="47" t="str">
        <f t="shared" si="16"/>
        <v/>
      </c>
      <c r="Q277" s="40"/>
      <c r="R277" s="67">
        <f t="shared" si="5"/>
        <v>239</v>
      </c>
      <c r="S277" s="68">
        <f t="shared" si="6"/>
        <v>50375</v>
      </c>
      <c r="T277" s="47">
        <f t="shared" si="7"/>
        <v>1079.190945</v>
      </c>
      <c r="U277" s="47">
        <f t="shared" si="8"/>
        <v>491.9196707</v>
      </c>
      <c r="V277" s="47">
        <f t="shared" si="9"/>
        <v>587.2712745</v>
      </c>
      <c r="W277" s="47">
        <f t="shared" si="10"/>
        <v>97796.66287</v>
      </c>
      <c r="X277" s="40"/>
      <c r="Y277" s="67" t="str">
        <f t="shared" si="11"/>
        <v/>
      </c>
      <c r="Z277" s="68" t="str">
        <f t="shared" si="12"/>
        <v/>
      </c>
      <c r="AA277" s="47" t="str">
        <f>IF(Y277="","",MIN($D$9+Calculator!free_cash_flow,AD276+AB277))</f>
        <v/>
      </c>
      <c r="AB277" s="47" t="str">
        <f t="shared" si="13"/>
        <v/>
      </c>
      <c r="AC277" s="47" t="str">
        <f t="shared" si="14"/>
        <v/>
      </c>
      <c r="AD277" s="47" t="str">
        <f t="shared" si="15"/>
        <v/>
      </c>
    </row>
    <row r="278" ht="12.75" customHeight="1">
      <c r="A278" s="67" t="str">
        <f>IF(OR(Calculator!prev_total_owed&lt;=0,Calculator!prev_total_owed=""),"",Calculator!prev_pmt_num+1)</f>
        <v/>
      </c>
      <c r="B278" s="68" t="str">
        <f t="shared" si="1"/>
        <v/>
      </c>
      <c r="C278" s="47" t="str">
        <f>IF(A278="","",MIN(D278+Calculator!prev_prin_balance,Calculator!loan_payment+J278))</f>
        <v/>
      </c>
      <c r="D278" s="47" t="str">
        <f>IF(A278="","",ROUND($D$6/12*MAX(0,(Calculator!prev_prin_balance)),2))</f>
        <v/>
      </c>
      <c r="E278" s="47" t="str">
        <f t="shared" si="2"/>
        <v/>
      </c>
      <c r="F278" s="47" t="str">
        <f>IF(A278="","",ROUND(SUM(Calculator!prev_prin_balance,-E278),2))</f>
        <v/>
      </c>
      <c r="G278" s="69" t="str">
        <f t="shared" si="3"/>
        <v/>
      </c>
      <c r="H278" s="47" t="str">
        <f>IF(A278="","",IF(Calculator!prev_prin_balance=0,MIN(Calculator!prev_heloc_prin_balance+Calculator!prev_heloc_int_balance+K278,MAX(0,Calculator!free_cash_flow+Calculator!loan_payment))+IF($O$7="No",0,Calculator!loan_payment+$I$6),IF($O$7="No",Calculator!free_cash_flow,$I$5)))</f>
        <v/>
      </c>
      <c r="I278" s="47" t="str">
        <f>IF(A278="","",IF($O$7="Yes",$I$6+Calculator!loan_payment,0))</f>
        <v/>
      </c>
      <c r="J278" s="47" t="str">
        <f>IF(A278="","",IF(Calculator!prev_prin_balance&lt;=0,0,IF(Calculator!prev_heloc_prin_balance&lt;Calculator!free_cash_flow,MAX(0,MIN($O$6,D278+Calculator!prev_prin_balance+Calculator!loan_payment)),0)))</f>
        <v/>
      </c>
      <c r="K278" s="47" t="str">
        <f>IF(A278="","",ROUND((B278-Calculator!prev_date)*(Calculator!prev_heloc_rate/$O$8)*MAX(0,Calculator!prev_heloc_prin_balance),2))</f>
        <v/>
      </c>
      <c r="L278" s="47" t="str">
        <f>IF(A278="","",MAX(0,MIN(1*H278,Calculator!prev_heloc_int_balance+K278)))</f>
        <v/>
      </c>
      <c r="M278" s="47" t="str">
        <f>IF(A278="","",(Calculator!prev_heloc_int_balance+K278)-L278)</f>
        <v/>
      </c>
      <c r="N278" s="47" t="str">
        <f t="shared" si="4"/>
        <v/>
      </c>
      <c r="O278" s="47" t="str">
        <f>IF(A278="","",Calculator!prev_heloc_prin_balance-N278)</f>
        <v/>
      </c>
      <c r="P278" s="47" t="str">
        <f t="shared" si="16"/>
        <v/>
      </c>
      <c r="Q278" s="40"/>
      <c r="R278" s="67">
        <f t="shared" si="5"/>
        <v>240</v>
      </c>
      <c r="S278" s="68">
        <f t="shared" si="6"/>
        <v>50406</v>
      </c>
      <c r="T278" s="47">
        <f t="shared" si="7"/>
        <v>1079.190945</v>
      </c>
      <c r="U278" s="47">
        <f t="shared" si="8"/>
        <v>488.9833144</v>
      </c>
      <c r="V278" s="47">
        <f t="shared" si="9"/>
        <v>590.2076309</v>
      </c>
      <c r="W278" s="47">
        <f t="shared" si="10"/>
        <v>97206.45524</v>
      </c>
      <c r="X278" s="40"/>
      <c r="Y278" s="67" t="str">
        <f t="shared" si="11"/>
        <v/>
      </c>
      <c r="Z278" s="68" t="str">
        <f t="shared" si="12"/>
        <v/>
      </c>
      <c r="AA278" s="47" t="str">
        <f>IF(Y278="","",MIN($D$9+Calculator!free_cash_flow,AD277+AB278))</f>
        <v/>
      </c>
      <c r="AB278" s="47" t="str">
        <f t="shared" si="13"/>
        <v/>
      </c>
      <c r="AC278" s="47" t="str">
        <f t="shared" si="14"/>
        <v/>
      </c>
      <c r="AD278" s="47" t="str">
        <f t="shared" si="15"/>
        <v/>
      </c>
    </row>
    <row r="279" ht="12.75" customHeight="1">
      <c r="A279" s="67" t="str">
        <f>IF(OR(Calculator!prev_total_owed&lt;=0,Calculator!prev_total_owed=""),"",Calculator!prev_pmt_num+1)</f>
        <v/>
      </c>
      <c r="B279" s="68" t="str">
        <f t="shared" si="1"/>
        <v/>
      </c>
      <c r="C279" s="47" t="str">
        <f>IF(A279="","",MIN(D279+Calculator!prev_prin_balance,Calculator!loan_payment+J279))</f>
        <v/>
      </c>
      <c r="D279" s="47" t="str">
        <f>IF(A279="","",ROUND($D$6/12*MAX(0,(Calculator!prev_prin_balance)),2))</f>
        <v/>
      </c>
      <c r="E279" s="47" t="str">
        <f t="shared" si="2"/>
        <v/>
      </c>
      <c r="F279" s="47" t="str">
        <f>IF(A279="","",ROUND(SUM(Calculator!prev_prin_balance,-E279),2))</f>
        <v/>
      </c>
      <c r="G279" s="69" t="str">
        <f t="shared" si="3"/>
        <v/>
      </c>
      <c r="H279" s="47" t="str">
        <f>IF(A279="","",IF(Calculator!prev_prin_balance=0,MIN(Calculator!prev_heloc_prin_balance+Calculator!prev_heloc_int_balance+K279,MAX(0,Calculator!free_cash_flow+Calculator!loan_payment))+IF($O$7="No",0,Calculator!loan_payment+$I$6),IF($O$7="No",Calculator!free_cash_flow,$I$5)))</f>
        <v/>
      </c>
      <c r="I279" s="47" t="str">
        <f>IF(A279="","",IF($O$7="Yes",$I$6+Calculator!loan_payment,0))</f>
        <v/>
      </c>
      <c r="J279" s="47" t="str">
        <f>IF(A279="","",IF(Calculator!prev_prin_balance&lt;=0,0,IF(Calculator!prev_heloc_prin_balance&lt;Calculator!free_cash_flow,MAX(0,MIN($O$6,D279+Calculator!prev_prin_balance+Calculator!loan_payment)),0)))</f>
        <v/>
      </c>
      <c r="K279" s="47" t="str">
        <f>IF(A279="","",ROUND((B279-Calculator!prev_date)*(Calculator!prev_heloc_rate/$O$8)*MAX(0,Calculator!prev_heloc_prin_balance),2))</f>
        <v/>
      </c>
      <c r="L279" s="47" t="str">
        <f>IF(A279="","",MAX(0,MIN(1*H279,Calculator!prev_heloc_int_balance+K279)))</f>
        <v/>
      </c>
      <c r="M279" s="47" t="str">
        <f>IF(A279="","",(Calculator!prev_heloc_int_balance+K279)-L279)</f>
        <v/>
      </c>
      <c r="N279" s="47" t="str">
        <f t="shared" si="4"/>
        <v/>
      </c>
      <c r="O279" s="47" t="str">
        <f>IF(A279="","",Calculator!prev_heloc_prin_balance-N279)</f>
        <v/>
      </c>
      <c r="P279" s="47" t="str">
        <f t="shared" si="16"/>
        <v/>
      </c>
      <c r="Q279" s="40"/>
      <c r="R279" s="67">
        <f t="shared" si="5"/>
        <v>241</v>
      </c>
      <c r="S279" s="68">
        <f t="shared" si="6"/>
        <v>50437</v>
      </c>
      <c r="T279" s="47">
        <f t="shared" si="7"/>
        <v>1079.190945</v>
      </c>
      <c r="U279" s="47">
        <f t="shared" si="8"/>
        <v>486.0322762</v>
      </c>
      <c r="V279" s="47">
        <f t="shared" si="9"/>
        <v>593.1586691</v>
      </c>
      <c r="W279" s="47">
        <f t="shared" si="10"/>
        <v>96613.29657</v>
      </c>
      <c r="X279" s="40"/>
      <c r="Y279" s="67" t="str">
        <f t="shared" si="11"/>
        <v/>
      </c>
      <c r="Z279" s="68" t="str">
        <f t="shared" si="12"/>
        <v/>
      </c>
      <c r="AA279" s="47" t="str">
        <f>IF(Y279="","",MIN($D$9+Calculator!free_cash_flow,AD278+AB279))</f>
        <v/>
      </c>
      <c r="AB279" s="47" t="str">
        <f t="shared" si="13"/>
        <v/>
      </c>
      <c r="AC279" s="47" t="str">
        <f t="shared" si="14"/>
        <v/>
      </c>
      <c r="AD279" s="47" t="str">
        <f t="shared" si="15"/>
        <v/>
      </c>
    </row>
    <row r="280" ht="12.75" customHeight="1">
      <c r="A280" s="67" t="str">
        <f>IF(OR(Calculator!prev_total_owed&lt;=0,Calculator!prev_total_owed=""),"",Calculator!prev_pmt_num+1)</f>
        <v/>
      </c>
      <c r="B280" s="68" t="str">
        <f t="shared" si="1"/>
        <v/>
      </c>
      <c r="C280" s="47" t="str">
        <f>IF(A280="","",MIN(D280+Calculator!prev_prin_balance,Calculator!loan_payment+J280))</f>
        <v/>
      </c>
      <c r="D280" s="47" t="str">
        <f>IF(A280="","",ROUND($D$6/12*MAX(0,(Calculator!prev_prin_balance)),2))</f>
        <v/>
      </c>
      <c r="E280" s="47" t="str">
        <f t="shared" si="2"/>
        <v/>
      </c>
      <c r="F280" s="47" t="str">
        <f>IF(A280="","",ROUND(SUM(Calculator!prev_prin_balance,-E280),2))</f>
        <v/>
      </c>
      <c r="G280" s="69" t="str">
        <f t="shared" si="3"/>
        <v/>
      </c>
      <c r="H280" s="47" t="str">
        <f>IF(A280="","",IF(Calculator!prev_prin_balance=0,MIN(Calculator!prev_heloc_prin_balance+Calculator!prev_heloc_int_balance+K280,MAX(0,Calculator!free_cash_flow+Calculator!loan_payment))+IF($O$7="No",0,Calculator!loan_payment+$I$6),IF($O$7="No",Calculator!free_cash_flow,$I$5)))</f>
        <v/>
      </c>
      <c r="I280" s="47" t="str">
        <f>IF(A280="","",IF($O$7="Yes",$I$6+Calculator!loan_payment,0))</f>
        <v/>
      </c>
      <c r="J280" s="47" t="str">
        <f>IF(A280="","",IF(Calculator!prev_prin_balance&lt;=0,0,IF(Calculator!prev_heloc_prin_balance&lt;Calculator!free_cash_flow,MAX(0,MIN($O$6,D280+Calculator!prev_prin_balance+Calculator!loan_payment)),0)))</f>
        <v/>
      </c>
      <c r="K280" s="47" t="str">
        <f>IF(A280="","",ROUND((B280-Calculator!prev_date)*(Calculator!prev_heloc_rate/$O$8)*MAX(0,Calculator!prev_heloc_prin_balance),2))</f>
        <v/>
      </c>
      <c r="L280" s="47" t="str">
        <f>IF(A280="","",MAX(0,MIN(1*H280,Calculator!prev_heloc_int_balance+K280)))</f>
        <v/>
      </c>
      <c r="M280" s="47" t="str">
        <f>IF(A280="","",(Calculator!prev_heloc_int_balance+K280)-L280)</f>
        <v/>
      </c>
      <c r="N280" s="47" t="str">
        <f t="shared" si="4"/>
        <v/>
      </c>
      <c r="O280" s="47" t="str">
        <f>IF(A280="","",Calculator!prev_heloc_prin_balance-N280)</f>
        <v/>
      </c>
      <c r="P280" s="47" t="str">
        <f t="shared" si="16"/>
        <v/>
      </c>
      <c r="Q280" s="40"/>
      <c r="R280" s="67">
        <f t="shared" si="5"/>
        <v>242</v>
      </c>
      <c r="S280" s="68">
        <f t="shared" si="6"/>
        <v>50465</v>
      </c>
      <c r="T280" s="47">
        <f t="shared" si="7"/>
        <v>1079.190945</v>
      </c>
      <c r="U280" s="47">
        <f t="shared" si="8"/>
        <v>483.0664829</v>
      </c>
      <c r="V280" s="47">
        <f t="shared" si="9"/>
        <v>596.1244624</v>
      </c>
      <c r="W280" s="47">
        <f t="shared" si="10"/>
        <v>96017.17211</v>
      </c>
      <c r="X280" s="40"/>
      <c r="Y280" s="67" t="str">
        <f t="shared" si="11"/>
        <v/>
      </c>
      <c r="Z280" s="68" t="str">
        <f t="shared" si="12"/>
        <v/>
      </c>
      <c r="AA280" s="47" t="str">
        <f>IF(Y280="","",MIN($D$9+Calculator!free_cash_flow,AD279+AB280))</f>
        <v/>
      </c>
      <c r="AB280" s="47" t="str">
        <f t="shared" si="13"/>
        <v/>
      </c>
      <c r="AC280" s="47" t="str">
        <f t="shared" si="14"/>
        <v/>
      </c>
      <c r="AD280" s="47" t="str">
        <f t="shared" si="15"/>
        <v/>
      </c>
    </row>
    <row r="281" ht="12.75" customHeight="1">
      <c r="A281" s="67" t="str">
        <f>IF(OR(Calculator!prev_total_owed&lt;=0,Calculator!prev_total_owed=""),"",Calculator!prev_pmt_num+1)</f>
        <v/>
      </c>
      <c r="B281" s="68" t="str">
        <f t="shared" si="1"/>
        <v/>
      </c>
      <c r="C281" s="47" t="str">
        <f>IF(A281="","",MIN(D281+Calculator!prev_prin_balance,Calculator!loan_payment+J281))</f>
        <v/>
      </c>
      <c r="D281" s="47" t="str">
        <f>IF(A281="","",ROUND($D$6/12*MAX(0,(Calculator!prev_prin_balance)),2))</f>
        <v/>
      </c>
      <c r="E281" s="47" t="str">
        <f t="shared" si="2"/>
        <v/>
      </c>
      <c r="F281" s="47" t="str">
        <f>IF(A281="","",ROUND(SUM(Calculator!prev_prin_balance,-E281),2))</f>
        <v/>
      </c>
      <c r="G281" s="69" t="str">
        <f t="shared" si="3"/>
        <v/>
      </c>
      <c r="H281" s="47" t="str">
        <f>IF(A281="","",IF(Calculator!prev_prin_balance=0,MIN(Calculator!prev_heloc_prin_balance+Calculator!prev_heloc_int_balance+K281,MAX(0,Calculator!free_cash_flow+Calculator!loan_payment))+IF($O$7="No",0,Calculator!loan_payment+$I$6),IF($O$7="No",Calculator!free_cash_flow,$I$5)))</f>
        <v/>
      </c>
      <c r="I281" s="47" t="str">
        <f>IF(A281="","",IF($O$7="Yes",$I$6+Calculator!loan_payment,0))</f>
        <v/>
      </c>
      <c r="J281" s="47" t="str">
        <f>IF(A281="","",IF(Calculator!prev_prin_balance&lt;=0,0,IF(Calculator!prev_heloc_prin_balance&lt;Calculator!free_cash_flow,MAX(0,MIN($O$6,D281+Calculator!prev_prin_balance+Calculator!loan_payment)),0)))</f>
        <v/>
      </c>
      <c r="K281" s="47" t="str">
        <f>IF(A281="","",ROUND((B281-Calculator!prev_date)*(Calculator!prev_heloc_rate/$O$8)*MAX(0,Calculator!prev_heloc_prin_balance),2))</f>
        <v/>
      </c>
      <c r="L281" s="47" t="str">
        <f>IF(A281="","",MAX(0,MIN(1*H281,Calculator!prev_heloc_int_balance+K281)))</f>
        <v/>
      </c>
      <c r="M281" s="47" t="str">
        <f>IF(A281="","",(Calculator!prev_heloc_int_balance+K281)-L281)</f>
        <v/>
      </c>
      <c r="N281" s="47" t="str">
        <f t="shared" si="4"/>
        <v/>
      </c>
      <c r="O281" s="47" t="str">
        <f>IF(A281="","",Calculator!prev_heloc_prin_balance-N281)</f>
        <v/>
      </c>
      <c r="P281" s="47" t="str">
        <f t="shared" si="16"/>
        <v/>
      </c>
      <c r="Q281" s="40"/>
      <c r="R281" s="67">
        <f t="shared" si="5"/>
        <v>243</v>
      </c>
      <c r="S281" s="68">
        <f t="shared" si="6"/>
        <v>50496</v>
      </c>
      <c r="T281" s="47">
        <f t="shared" si="7"/>
        <v>1079.190945</v>
      </c>
      <c r="U281" s="47">
        <f t="shared" si="8"/>
        <v>480.0858605</v>
      </c>
      <c r="V281" s="47">
        <f t="shared" si="9"/>
        <v>599.1050847</v>
      </c>
      <c r="W281" s="47">
        <f t="shared" si="10"/>
        <v>95418.06702</v>
      </c>
      <c r="X281" s="40"/>
      <c r="Y281" s="67" t="str">
        <f t="shared" si="11"/>
        <v/>
      </c>
      <c r="Z281" s="68" t="str">
        <f t="shared" si="12"/>
        <v/>
      </c>
      <c r="AA281" s="47" t="str">
        <f>IF(Y281="","",MIN($D$9+Calculator!free_cash_flow,AD280+AB281))</f>
        <v/>
      </c>
      <c r="AB281" s="47" t="str">
        <f t="shared" si="13"/>
        <v/>
      </c>
      <c r="AC281" s="47" t="str">
        <f t="shared" si="14"/>
        <v/>
      </c>
      <c r="AD281" s="47" t="str">
        <f t="shared" si="15"/>
        <v/>
      </c>
    </row>
    <row r="282" ht="12.75" customHeight="1">
      <c r="A282" s="67" t="str">
        <f>IF(OR(Calculator!prev_total_owed&lt;=0,Calculator!prev_total_owed=""),"",Calculator!prev_pmt_num+1)</f>
        <v/>
      </c>
      <c r="B282" s="68" t="str">
        <f t="shared" si="1"/>
        <v/>
      </c>
      <c r="C282" s="47" t="str">
        <f>IF(A282="","",MIN(D282+Calculator!prev_prin_balance,Calculator!loan_payment+J282))</f>
        <v/>
      </c>
      <c r="D282" s="47" t="str">
        <f>IF(A282="","",ROUND($D$6/12*MAX(0,(Calculator!prev_prin_balance)),2))</f>
        <v/>
      </c>
      <c r="E282" s="47" t="str">
        <f t="shared" si="2"/>
        <v/>
      </c>
      <c r="F282" s="47" t="str">
        <f>IF(A282="","",ROUND(SUM(Calculator!prev_prin_balance,-E282),2))</f>
        <v/>
      </c>
      <c r="G282" s="69" t="str">
        <f t="shared" si="3"/>
        <v/>
      </c>
      <c r="H282" s="47" t="str">
        <f>IF(A282="","",IF(Calculator!prev_prin_balance=0,MIN(Calculator!prev_heloc_prin_balance+Calculator!prev_heloc_int_balance+K282,MAX(0,Calculator!free_cash_flow+Calculator!loan_payment))+IF($O$7="No",0,Calculator!loan_payment+$I$6),IF($O$7="No",Calculator!free_cash_flow,$I$5)))</f>
        <v/>
      </c>
      <c r="I282" s="47" t="str">
        <f>IF(A282="","",IF($O$7="Yes",$I$6+Calculator!loan_payment,0))</f>
        <v/>
      </c>
      <c r="J282" s="47" t="str">
        <f>IF(A282="","",IF(Calculator!prev_prin_balance&lt;=0,0,IF(Calculator!prev_heloc_prin_balance&lt;Calculator!free_cash_flow,MAX(0,MIN($O$6,D282+Calculator!prev_prin_balance+Calculator!loan_payment)),0)))</f>
        <v/>
      </c>
      <c r="K282" s="47" t="str">
        <f>IF(A282="","",ROUND((B282-Calculator!prev_date)*(Calculator!prev_heloc_rate/$O$8)*MAX(0,Calculator!prev_heloc_prin_balance),2))</f>
        <v/>
      </c>
      <c r="L282" s="47" t="str">
        <f>IF(A282="","",MAX(0,MIN(1*H282,Calculator!prev_heloc_int_balance+K282)))</f>
        <v/>
      </c>
      <c r="M282" s="47" t="str">
        <f>IF(A282="","",(Calculator!prev_heloc_int_balance+K282)-L282)</f>
        <v/>
      </c>
      <c r="N282" s="47" t="str">
        <f t="shared" si="4"/>
        <v/>
      </c>
      <c r="O282" s="47" t="str">
        <f>IF(A282="","",Calculator!prev_heloc_prin_balance-N282)</f>
        <v/>
      </c>
      <c r="P282" s="47" t="str">
        <f t="shared" si="16"/>
        <v/>
      </c>
      <c r="Q282" s="40"/>
      <c r="R282" s="67">
        <f t="shared" si="5"/>
        <v>244</v>
      </c>
      <c r="S282" s="68">
        <f t="shared" si="6"/>
        <v>50526</v>
      </c>
      <c r="T282" s="47">
        <f t="shared" si="7"/>
        <v>1079.190945</v>
      </c>
      <c r="U282" s="47">
        <f t="shared" si="8"/>
        <v>477.0903351</v>
      </c>
      <c r="V282" s="47">
        <f t="shared" si="9"/>
        <v>602.1006102</v>
      </c>
      <c r="W282" s="47">
        <f t="shared" si="10"/>
        <v>94815.96641</v>
      </c>
      <c r="X282" s="40"/>
      <c r="Y282" s="67" t="str">
        <f t="shared" si="11"/>
        <v/>
      </c>
      <c r="Z282" s="68" t="str">
        <f t="shared" si="12"/>
        <v/>
      </c>
      <c r="AA282" s="47" t="str">
        <f>IF(Y282="","",MIN($D$9+Calculator!free_cash_flow,AD281+AB282))</f>
        <v/>
      </c>
      <c r="AB282" s="47" t="str">
        <f t="shared" si="13"/>
        <v/>
      </c>
      <c r="AC282" s="47" t="str">
        <f t="shared" si="14"/>
        <v/>
      </c>
      <c r="AD282" s="47" t="str">
        <f t="shared" si="15"/>
        <v/>
      </c>
    </row>
    <row r="283" ht="12.75" customHeight="1">
      <c r="A283" s="67" t="str">
        <f>IF(OR(Calculator!prev_total_owed&lt;=0,Calculator!prev_total_owed=""),"",Calculator!prev_pmt_num+1)</f>
        <v/>
      </c>
      <c r="B283" s="68" t="str">
        <f t="shared" si="1"/>
        <v/>
      </c>
      <c r="C283" s="47" t="str">
        <f>IF(A283="","",MIN(D283+Calculator!prev_prin_balance,Calculator!loan_payment+J283))</f>
        <v/>
      </c>
      <c r="D283" s="47" t="str">
        <f>IF(A283="","",ROUND($D$6/12*MAX(0,(Calculator!prev_prin_balance)),2))</f>
        <v/>
      </c>
      <c r="E283" s="47" t="str">
        <f t="shared" si="2"/>
        <v/>
      </c>
      <c r="F283" s="47" t="str">
        <f>IF(A283="","",ROUND(SUM(Calculator!prev_prin_balance,-E283),2))</f>
        <v/>
      </c>
      <c r="G283" s="69" t="str">
        <f t="shared" si="3"/>
        <v/>
      </c>
      <c r="H283" s="47" t="str">
        <f>IF(A283="","",IF(Calculator!prev_prin_balance=0,MIN(Calculator!prev_heloc_prin_balance+Calculator!prev_heloc_int_balance+K283,MAX(0,Calculator!free_cash_flow+Calculator!loan_payment))+IF($O$7="No",0,Calculator!loan_payment+$I$6),IF($O$7="No",Calculator!free_cash_flow,$I$5)))</f>
        <v/>
      </c>
      <c r="I283" s="47" t="str">
        <f>IF(A283="","",IF($O$7="Yes",$I$6+Calculator!loan_payment,0))</f>
        <v/>
      </c>
      <c r="J283" s="47" t="str">
        <f>IF(A283="","",IF(Calculator!prev_prin_balance&lt;=0,0,IF(Calculator!prev_heloc_prin_balance&lt;Calculator!free_cash_flow,MAX(0,MIN($O$6,D283+Calculator!prev_prin_balance+Calculator!loan_payment)),0)))</f>
        <v/>
      </c>
      <c r="K283" s="47" t="str">
        <f>IF(A283="","",ROUND((B283-Calculator!prev_date)*(Calculator!prev_heloc_rate/$O$8)*MAX(0,Calculator!prev_heloc_prin_balance),2))</f>
        <v/>
      </c>
      <c r="L283" s="47" t="str">
        <f>IF(A283="","",MAX(0,MIN(1*H283,Calculator!prev_heloc_int_balance+K283)))</f>
        <v/>
      </c>
      <c r="M283" s="47" t="str">
        <f>IF(A283="","",(Calculator!prev_heloc_int_balance+K283)-L283)</f>
        <v/>
      </c>
      <c r="N283" s="47" t="str">
        <f t="shared" si="4"/>
        <v/>
      </c>
      <c r="O283" s="47" t="str">
        <f>IF(A283="","",Calculator!prev_heloc_prin_balance-N283)</f>
        <v/>
      </c>
      <c r="P283" s="47" t="str">
        <f t="shared" si="16"/>
        <v/>
      </c>
      <c r="Q283" s="40"/>
      <c r="R283" s="67">
        <f t="shared" si="5"/>
        <v>245</v>
      </c>
      <c r="S283" s="68">
        <f t="shared" si="6"/>
        <v>50557</v>
      </c>
      <c r="T283" s="47">
        <f t="shared" si="7"/>
        <v>1079.190945</v>
      </c>
      <c r="U283" s="47">
        <f t="shared" si="8"/>
        <v>474.0798321</v>
      </c>
      <c r="V283" s="47">
        <f t="shared" si="9"/>
        <v>605.1111132</v>
      </c>
      <c r="W283" s="47">
        <f t="shared" si="10"/>
        <v>94210.8553</v>
      </c>
      <c r="X283" s="40"/>
      <c r="Y283" s="67" t="str">
        <f t="shared" si="11"/>
        <v/>
      </c>
      <c r="Z283" s="68" t="str">
        <f t="shared" si="12"/>
        <v/>
      </c>
      <c r="AA283" s="47" t="str">
        <f>IF(Y283="","",MIN($D$9+Calculator!free_cash_flow,AD282+AB283))</f>
        <v/>
      </c>
      <c r="AB283" s="47" t="str">
        <f t="shared" si="13"/>
        <v/>
      </c>
      <c r="AC283" s="47" t="str">
        <f t="shared" si="14"/>
        <v/>
      </c>
      <c r="AD283" s="47" t="str">
        <f t="shared" si="15"/>
        <v/>
      </c>
    </row>
    <row r="284" ht="12.75" customHeight="1">
      <c r="A284" s="67" t="str">
        <f>IF(OR(Calculator!prev_total_owed&lt;=0,Calculator!prev_total_owed=""),"",Calculator!prev_pmt_num+1)</f>
        <v/>
      </c>
      <c r="B284" s="68" t="str">
        <f t="shared" si="1"/>
        <v/>
      </c>
      <c r="C284" s="47" t="str">
        <f>IF(A284="","",MIN(D284+Calculator!prev_prin_balance,Calculator!loan_payment+J284))</f>
        <v/>
      </c>
      <c r="D284" s="47" t="str">
        <f>IF(A284="","",ROUND($D$6/12*MAX(0,(Calculator!prev_prin_balance)),2))</f>
        <v/>
      </c>
      <c r="E284" s="47" t="str">
        <f t="shared" si="2"/>
        <v/>
      </c>
      <c r="F284" s="47" t="str">
        <f>IF(A284="","",ROUND(SUM(Calculator!prev_prin_balance,-E284),2))</f>
        <v/>
      </c>
      <c r="G284" s="69" t="str">
        <f t="shared" si="3"/>
        <v/>
      </c>
      <c r="H284" s="47" t="str">
        <f>IF(A284="","",IF(Calculator!prev_prin_balance=0,MIN(Calculator!prev_heloc_prin_balance+Calculator!prev_heloc_int_balance+K284,MAX(0,Calculator!free_cash_flow+Calculator!loan_payment))+IF($O$7="No",0,Calculator!loan_payment+$I$6),IF($O$7="No",Calculator!free_cash_flow,$I$5)))</f>
        <v/>
      </c>
      <c r="I284" s="47" t="str">
        <f>IF(A284="","",IF($O$7="Yes",$I$6+Calculator!loan_payment,0))</f>
        <v/>
      </c>
      <c r="J284" s="47" t="str">
        <f>IF(A284="","",IF(Calculator!prev_prin_balance&lt;=0,0,IF(Calculator!prev_heloc_prin_balance&lt;Calculator!free_cash_flow,MAX(0,MIN($O$6,D284+Calculator!prev_prin_balance+Calculator!loan_payment)),0)))</f>
        <v/>
      </c>
      <c r="K284" s="47" t="str">
        <f>IF(A284="","",ROUND((B284-Calculator!prev_date)*(Calculator!prev_heloc_rate/$O$8)*MAX(0,Calculator!prev_heloc_prin_balance),2))</f>
        <v/>
      </c>
      <c r="L284" s="47" t="str">
        <f>IF(A284="","",MAX(0,MIN(1*H284,Calculator!prev_heloc_int_balance+K284)))</f>
        <v/>
      </c>
      <c r="M284" s="47" t="str">
        <f>IF(A284="","",(Calculator!prev_heloc_int_balance+K284)-L284)</f>
        <v/>
      </c>
      <c r="N284" s="47" t="str">
        <f t="shared" si="4"/>
        <v/>
      </c>
      <c r="O284" s="47" t="str">
        <f>IF(A284="","",Calculator!prev_heloc_prin_balance-N284)</f>
        <v/>
      </c>
      <c r="P284" s="47" t="str">
        <f t="shared" si="16"/>
        <v/>
      </c>
      <c r="Q284" s="40"/>
      <c r="R284" s="67">
        <f t="shared" si="5"/>
        <v>246</v>
      </c>
      <c r="S284" s="68">
        <f t="shared" si="6"/>
        <v>50587</v>
      </c>
      <c r="T284" s="47">
        <f t="shared" si="7"/>
        <v>1079.190945</v>
      </c>
      <c r="U284" s="47">
        <f t="shared" si="8"/>
        <v>471.0542765</v>
      </c>
      <c r="V284" s="47">
        <f t="shared" si="9"/>
        <v>608.1366688</v>
      </c>
      <c r="W284" s="47">
        <f t="shared" si="10"/>
        <v>93602.71863</v>
      </c>
      <c r="X284" s="40"/>
      <c r="Y284" s="67" t="str">
        <f t="shared" si="11"/>
        <v/>
      </c>
      <c r="Z284" s="68" t="str">
        <f t="shared" si="12"/>
        <v/>
      </c>
      <c r="AA284" s="47" t="str">
        <f>IF(Y284="","",MIN($D$9+Calculator!free_cash_flow,AD283+AB284))</f>
        <v/>
      </c>
      <c r="AB284" s="47" t="str">
        <f t="shared" si="13"/>
        <v/>
      </c>
      <c r="AC284" s="47" t="str">
        <f t="shared" si="14"/>
        <v/>
      </c>
      <c r="AD284" s="47" t="str">
        <f t="shared" si="15"/>
        <v/>
      </c>
    </row>
    <row r="285" ht="12.75" customHeight="1">
      <c r="A285" s="67" t="str">
        <f>IF(OR(Calculator!prev_total_owed&lt;=0,Calculator!prev_total_owed=""),"",Calculator!prev_pmt_num+1)</f>
        <v/>
      </c>
      <c r="B285" s="68" t="str">
        <f t="shared" si="1"/>
        <v/>
      </c>
      <c r="C285" s="47" t="str">
        <f>IF(A285="","",MIN(D285+Calculator!prev_prin_balance,Calculator!loan_payment+J285))</f>
        <v/>
      </c>
      <c r="D285" s="47" t="str">
        <f>IF(A285="","",ROUND($D$6/12*MAX(0,(Calculator!prev_prin_balance)),2))</f>
        <v/>
      </c>
      <c r="E285" s="47" t="str">
        <f t="shared" si="2"/>
        <v/>
      </c>
      <c r="F285" s="47" t="str">
        <f>IF(A285="","",ROUND(SUM(Calculator!prev_prin_balance,-E285),2))</f>
        <v/>
      </c>
      <c r="G285" s="69" t="str">
        <f t="shared" si="3"/>
        <v/>
      </c>
      <c r="H285" s="47" t="str">
        <f>IF(A285="","",IF(Calculator!prev_prin_balance=0,MIN(Calculator!prev_heloc_prin_balance+Calculator!prev_heloc_int_balance+K285,MAX(0,Calculator!free_cash_flow+Calculator!loan_payment))+IF($O$7="No",0,Calculator!loan_payment+$I$6),IF($O$7="No",Calculator!free_cash_flow,$I$5)))</f>
        <v/>
      </c>
      <c r="I285" s="47" t="str">
        <f>IF(A285="","",IF($O$7="Yes",$I$6+Calculator!loan_payment,0))</f>
        <v/>
      </c>
      <c r="J285" s="47" t="str">
        <f>IF(A285="","",IF(Calculator!prev_prin_balance&lt;=0,0,IF(Calculator!prev_heloc_prin_balance&lt;Calculator!free_cash_flow,MAX(0,MIN($O$6,D285+Calculator!prev_prin_balance+Calculator!loan_payment)),0)))</f>
        <v/>
      </c>
      <c r="K285" s="47" t="str">
        <f>IF(A285="","",ROUND((B285-Calculator!prev_date)*(Calculator!prev_heloc_rate/$O$8)*MAX(0,Calculator!prev_heloc_prin_balance),2))</f>
        <v/>
      </c>
      <c r="L285" s="47" t="str">
        <f>IF(A285="","",MAX(0,MIN(1*H285,Calculator!prev_heloc_int_balance+K285)))</f>
        <v/>
      </c>
      <c r="M285" s="47" t="str">
        <f>IF(A285="","",(Calculator!prev_heloc_int_balance+K285)-L285)</f>
        <v/>
      </c>
      <c r="N285" s="47" t="str">
        <f t="shared" si="4"/>
        <v/>
      </c>
      <c r="O285" s="47" t="str">
        <f>IF(A285="","",Calculator!prev_heloc_prin_balance-N285)</f>
        <v/>
      </c>
      <c r="P285" s="47" t="str">
        <f t="shared" si="16"/>
        <v/>
      </c>
      <c r="Q285" s="40"/>
      <c r="R285" s="67">
        <f t="shared" si="5"/>
        <v>247</v>
      </c>
      <c r="S285" s="68">
        <f t="shared" si="6"/>
        <v>50618</v>
      </c>
      <c r="T285" s="47">
        <f t="shared" si="7"/>
        <v>1079.190945</v>
      </c>
      <c r="U285" s="47">
        <f t="shared" si="8"/>
        <v>468.0135932</v>
      </c>
      <c r="V285" s="47">
        <f t="shared" si="9"/>
        <v>611.1773521</v>
      </c>
      <c r="W285" s="47">
        <f t="shared" si="10"/>
        <v>92991.54128</v>
      </c>
      <c r="X285" s="40"/>
      <c r="Y285" s="67" t="str">
        <f t="shared" si="11"/>
        <v/>
      </c>
      <c r="Z285" s="68" t="str">
        <f t="shared" si="12"/>
        <v/>
      </c>
      <c r="AA285" s="47" t="str">
        <f>IF(Y285="","",MIN($D$9+Calculator!free_cash_flow,AD284+AB285))</f>
        <v/>
      </c>
      <c r="AB285" s="47" t="str">
        <f t="shared" si="13"/>
        <v/>
      </c>
      <c r="AC285" s="47" t="str">
        <f t="shared" si="14"/>
        <v/>
      </c>
      <c r="AD285" s="47" t="str">
        <f t="shared" si="15"/>
        <v/>
      </c>
    </row>
    <row r="286" ht="12.75" customHeight="1">
      <c r="A286" s="67" t="str">
        <f>IF(OR(Calculator!prev_total_owed&lt;=0,Calculator!prev_total_owed=""),"",Calculator!prev_pmt_num+1)</f>
        <v/>
      </c>
      <c r="B286" s="68" t="str">
        <f t="shared" si="1"/>
        <v/>
      </c>
      <c r="C286" s="47" t="str">
        <f>IF(A286="","",MIN(D286+Calculator!prev_prin_balance,Calculator!loan_payment+J286))</f>
        <v/>
      </c>
      <c r="D286" s="47" t="str">
        <f>IF(A286="","",ROUND($D$6/12*MAX(0,(Calculator!prev_prin_balance)),2))</f>
        <v/>
      </c>
      <c r="E286" s="47" t="str">
        <f t="shared" si="2"/>
        <v/>
      </c>
      <c r="F286" s="47" t="str">
        <f>IF(A286="","",ROUND(SUM(Calculator!prev_prin_balance,-E286),2))</f>
        <v/>
      </c>
      <c r="G286" s="69" t="str">
        <f t="shared" si="3"/>
        <v/>
      </c>
      <c r="H286" s="47" t="str">
        <f>IF(A286="","",IF(Calculator!prev_prin_balance=0,MIN(Calculator!prev_heloc_prin_balance+Calculator!prev_heloc_int_balance+K286,MAX(0,Calculator!free_cash_flow+Calculator!loan_payment))+IF($O$7="No",0,Calculator!loan_payment+$I$6),IF($O$7="No",Calculator!free_cash_flow,$I$5)))</f>
        <v/>
      </c>
      <c r="I286" s="47" t="str">
        <f>IF(A286="","",IF($O$7="Yes",$I$6+Calculator!loan_payment,0))</f>
        <v/>
      </c>
      <c r="J286" s="47" t="str">
        <f>IF(A286="","",IF(Calculator!prev_prin_balance&lt;=0,0,IF(Calculator!prev_heloc_prin_balance&lt;Calculator!free_cash_flow,MAX(0,MIN($O$6,D286+Calculator!prev_prin_balance+Calculator!loan_payment)),0)))</f>
        <v/>
      </c>
      <c r="K286" s="47" t="str">
        <f>IF(A286="","",ROUND((B286-Calculator!prev_date)*(Calculator!prev_heloc_rate/$O$8)*MAX(0,Calculator!prev_heloc_prin_balance),2))</f>
        <v/>
      </c>
      <c r="L286" s="47" t="str">
        <f>IF(A286="","",MAX(0,MIN(1*H286,Calculator!prev_heloc_int_balance+K286)))</f>
        <v/>
      </c>
      <c r="M286" s="47" t="str">
        <f>IF(A286="","",(Calculator!prev_heloc_int_balance+K286)-L286)</f>
        <v/>
      </c>
      <c r="N286" s="47" t="str">
        <f t="shared" si="4"/>
        <v/>
      </c>
      <c r="O286" s="47" t="str">
        <f>IF(A286="","",Calculator!prev_heloc_prin_balance-N286)</f>
        <v/>
      </c>
      <c r="P286" s="47" t="str">
        <f t="shared" si="16"/>
        <v/>
      </c>
      <c r="Q286" s="40"/>
      <c r="R286" s="67">
        <f t="shared" si="5"/>
        <v>248</v>
      </c>
      <c r="S286" s="68">
        <f t="shared" si="6"/>
        <v>50649</v>
      </c>
      <c r="T286" s="47">
        <f t="shared" si="7"/>
        <v>1079.190945</v>
      </c>
      <c r="U286" s="47">
        <f t="shared" si="8"/>
        <v>464.9577064</v>
      </c>
      <c r="V286" s="47">
        <f t="shared" si="9"/>
        <v>614.2332389</v>
      </c>
      <c r="W286" s="47">
        <f t="shared" si="10"/>
        <v>92377.30804</v>
      </c>
      <c r="X286" s="40"/>
      <c r="Y286" s="67" t="str">
        <f t="shared" si="11"/>
        <v/>
      </c>
      <c r="Z286" s="68" t="str">
        <f t="shared" si="12"/>
        <v/>
      </c>
      <c r="AA286" s="47" t="str">
        <f>IF(Y286="","",MIN($D$9+Calculator!free_cash_flow,AD285+AB286))</f>
        <v/>
      </c>
      <c r="AB286" s="47" t="str">
        <f t="shared" si="13"/>
        <v/>
      </c>
      <c r="AC286" s="47" t="str">
        <f t="shared" si="14"/>
        <v/>
      </c>
      <c r="AD286" s="47" t="str">
        <f t="shared" si="15"/>
        <v/>
      </c>
    </row>
    <row r="287" ht="12.75" customHeight="1">
      <c r="A287" s="67" t="str">
        <f>IF(OR(Calculator!prev_total_owed&lt;=0,Calculator!prev_total_owed=""),"",Calculator!prev_pmt_num+1)</f>
        <v/>
      </c>
      <c r="B287" s="68" t="str">
        <f t="shared" si="1"/>
        <v/>
      </c>
      <c r="C287" s="47" t="str">
        <f>IF(A287="","",MIN(D287+Calculator!prev_prin_balance,Calculator!loan_payment+J287))</f>
        <v/>
      </c>
      <c r="D287" s="47" t="str">
        <f>IF(A287="","",ROUND($D$6/12*MAX(0,(Calculator!prev_prin_balance)),2))</f>
        <v/>
      </c>
      <c r="E287" s="47" t="str">
        <f t="shared" si="2"/>
        <v/>
      </c>
      <c r="F287" s="47" t="str">
        <f>IF(A287="","",ROUND(SUM(Calculator!prev_prin_balance,-E287),2))</f>
        <v/>
      </c>
      <c r="G287" s="69" t="str">
        <f t="shared" si="3"/>
        <v/>
      </c>
      <c r="H287" s="47" t="str">
        <f>IF(A287="","",IF(Calculator!prev_prin_balance=0,MIN(Calculator!prev_heloc_prin_balance+Calculator!prev_heloc_int_balance+K287,MAX(0,Calculator!free_cash_flow+Calculator!loan_payment))+IF($O$7="No",0,Calculator!loan_payment+$I$6),IF($O$7="No",Calculator!free_cash_flow,$I$5)))</f>
        <v/>
      </c>
      <c r="I287" s="47" t="str">
        <f>IF(A287="","",IF($O$7="Yes",$I$6+Calculator!loan_payment,0))</f>
        <v/>
      </c>
      <c r="J287" s="47" t="str">
        <f>IF(A287="","",IF(Calculator!prev_prin_balance&lt;=0,0,IF(Calculator!prev_heloc_prin_balance&lt;Calculator!free_cash_flow,MAX(0,MIN($O$6,D287+Calculator!prev_prin_balance+Calculator!loan_payment)),0)))</f>
        <v/>
      </c>
      <c r="K287" s="47" t="str">
        <f>IF(A287="","",ROUND((B287-Calculator!prev_date)*(Calculator!prev_heloc_rate/$O$8)*MAX(0,Calculator!prev_heloc_prin_balance),2))</f>
        <v/>
      </c>
      <c r="L287" s="47" t="str">
        <f>IF(A287="","",MAX(0,MIN(1*H287,Calculator!prev_heloc_int_balance+K287)))</f>
        <v/>
      </c>
      <c r="M287" s="47" t="str">
        <f>IF(A287="","",(Calculator!prev_heloc_int_balance+K287)-L287)</f>
        <v/>
      </c>
      <c r="N287" s="47" t="str">
        <f t="shared" si="4"/>
        <v/>
      </c>
      <c r="O287" s="47" t="str">
        <f>IF(A287="","",Calculator!prev_heloc_prin_balance-N287)</f>
        <v/>
      </c>
      <c r="P287" s="47" t="str">
        <f t="shared" si="16"/>
        <v/>
      </c>
      <c r="Q287" s="40"/>
      <c r="R287" s="67">
        <f t="shared" si="5"/>
        <v>249</v>
      </c>
      <c r="S287" s="68">
        <f t="shared" si="6"/>
        <v>50679</v>
      </c>
      <c r="T287" s="47">
        <f t="shared" si="7"/>
        <v>1079.190945</v>
      </c>
      <c r="U287" s="47">
        <f t="shared" si="8"/>
        <v>461.8865402</v>
      </c>
      <c r="V287" s="47">
        <f t="shared" si="9"/>
        <v>617.3044051</v>
      </c>
      <c r="W287" s="47">
        <f t="shared" si="10"/>
        <v>91760.00364</v>
      </c>
      <c r="X287" s="40"/>
      <c r="Y287" s="67" t="str">
        <f t="shared" si="11"/>
        <v/>
      </c>
      <c r="Z287" s="68" t="str">
        <f t="shared" si="12"/>
        <v/>
      </c>
      <c r="AA287" s="47" t="str">
        <f>IF(Y287="","",MIN($D$9+Calculator!free_cash_flow,AD286+AB287))</f>
        <v/>
      </c>
      <c r="AB287" s="47" t="str">
        <f t="shared" si="13"/>
        <v/>
      </c>
      <c r="AC287" s="47" t="str">
        <f t="shared" si="14"/>
        <v/>
      </c>
      <c r="AD287" s="47" t="str">
        <f t="shared" si="15"/>
        <v/>
      </c>
    </row>
    <row r="288" ht="12.75" customHeight="1">
      <c r="A288" s="67" t="str">
        <f>IF(OR(Calculator!prev_total_owed&lt;=0,Calculator!prev_total_owed=""),"",Calculator!prev_pmt_num+1)</f>
        <v/>
      </c>
      <c r="B288" s="68" t="str">
        <f t="shared" si="1"/>
        <v/>
      </c>
      <c r="C288" s="47" t="str">
        <f>IF(A288="","",MIN(D288+Calculator!prev_prin_balance,Calculator!loan_payment+J288))</f>
        <v/>
      </c>
      <c r="D288" s="47" t="str">
        <f>IF(A288="","",ROUND($D$6/12*MAX(0,(Calculator!prev_prin_balance)),2))</f>
        <v/>
      </c>
      <c r="E288" s="47" t="str">
        <f t="shared" si="2"/>
        <v/>
      </c>
      <c r="F288" s="47" t="str">
        <f>IF(A288="","",ROUND(SUM(Calculator!prev_prin_balance,-E288),2))</f>
        <v/>
      </c>
      <c r="G288" s="69" t="str">
        <f t="shared" si="3"/>
        <v/>
      </c>
      <c r="H288" s="47" t="str">
        <f>IF(A288="","",IF(Calculator!prev_prin_balance=0,MIN(Calculator!prev_heloc_prin_balance+Calculator!prev_heloc_int_balance+K288,MAX(0,Calculator!free_cash_flow+Calculator!loan_payment))+IF($O$7="No",0,Calculator!loan_payment+$I$6),IF($O$7="No",Calculator!free_cash_flow,$I$5)))</f>
        <v/>
      </c>
      <c r="I288" s="47" t="str">
        <f>IF(A288="","",IF($O$7="Yes",$I$6+Calculator!loan_payment,0))</f>
        <v/>
      </c>
      <c r="J288" s="47" t="str">
        <f>IF(A288="","",IF(Calculator!prev_prin_balance&lt;=0,0,IF(Calculator!prev_heloc_prin_balance&lt;Calculator!free_cash_flow,MAX(0,MIN($O$6,D288+Calculator!prev_prin_balance+Calculator!loan_payment)),0)))</f>
        <v/>
      </c>
      <c r="K288" s="47" t="str">
        <f>IF(A288="","",ROUND((B288-Calculator!prev_date)*(Calculator!prev_heloc_rate/$O$8)*MAX(0,Calculator!prev_heloc_prin_balance),2))</f>
        <v/>
      </c>
      <c r="L288" s="47" t="str">
        <f>IF(A288="","",MAX(0,MIN(1*H288,Calculator!prev_heloc_int_balance+K288)))</f>
        <v/>
      </c>
      <c r="M288" s="47" t="str">
        <f>IF(A288="","",(Calculator!prev_heloc_int_balance+K288)-L288)</f>
        <v/>
      </c>
      <c r="N288" s="47" t="str">
        <f t="shared" si="4"/>
        <v/>
      </c>
      <c r="O288" s="47" t="str">
        <f>IF(A288="","",Calculator!prev_heloc_prin_balance-N288)</f>
        <v/>
      </c>
      <c r="P288" s="47" t="str">
        <f t="shared" si="16"/>
        <v/>
      </c>
      <c r="Q288" s="40"/>
      <c r="R288" s="67">
        <f t="shared" si="5"/>
        <v>250</v>
      </c>
      <c r="S288" s="68">
        <f t="shared" si="6"/>
        <v>50710</v>
      </c>
      <c r="T288" s="47">
        <f t="shared" si="7"/>
        <v>1079.190945</v>
      </c>
      <c r="U288" s="47">
        <f t="shared" si="8"/>
        <v>458.8000182</v>
      </c>
      <c r="V288" s="47">
        <f t="shared" si="9"/>
        <v>620.3909271</v>
      </c>
      <c r="W288" s="47">
        <f t="shared" si="10"/>
        <v>91139.61271</v>
      </c>
      <c r="X288" s="40"/>
      <c r="Y288" s="67" t="str">
        <f t="shared" si="11"/>
        <v/>
      </c>
      <c r="Z288" s="68" t="str">
        <f t="shared" si="12"/>
        <v/>
      </c>
      <c r="AA288" s="47" t="str">
        <f>IF(Y288="","",MIN($D$9+Calculator!free_cash_flow,AD287+AB288))</f>
        <v/>
      </c>
      <c r="AB288" s="47" t="str">
        <f t="shared" si="13"/>
        <v/>
      </c>
      <c r="AC288" s="47" t="str">
        <f t="shared" si="14"/>
        <v/>
      </c>
      <c r="AD288" s="47" t="str">
        <f t="shared" si="15"/>
        <v/>
      </c>
    </row>
    <row r="289" ht="12.75" customHeight="1">
      <c r="A289" s="67" t="str">
        <f>IF(OR(Calculator!prev_total_owed&lt;=0,Calculator!prev_total_owed=""),"",Calculator!prev_pmt_num+1)</f>
        <v/>
      </c>
      <c r="B289" s="68" t="str">
        <f t="shared" si="1"/>
        <v/>
      </c>
      <c r="C289" s="47" t="str">
        <f>IF(A289="","",MIN(D289+Calculator!prev_prin_balance,Calculator!loan_payment+J289))</f>
        <v/>
      </c>
      <c r="D289" s="47" t="str">
        <f>IF(A289="","",ROUND($D$6/12*MAX(0,(Calculator!prev_prin_balance)),2))</f>
        <v/>
      </c>
      <c r="E289" s="47" t="str">
        <f t="shared" si="2"/>
        <v/>
      </c>
      <c r="F289" s="47" t="str">
        <f>IF(A289="","",ROUND(SUM(Calculator!prev_prin_balance,-E289),2))</f>
        <v/>
      </c>
      <c r="G289" s="69" t="str">
        <f t="shared" si="3"/>
        <v/>
      </c>
      <c r="H289" s="47" t="str">
        <f>IF(A289="","",IF(Calculator!prev_prin_balance=0,MIN(Calculator!prev_heloc_prin_balance+Calculator!prev_heloc_int_balance+K289,MAX(0,Calculator!free_cash_flow+Calculator!loan_payment))+IF($O$7="No",0,Calculator!loan_payment+$I$6),IF($O$7="No",Calculator!free_cash_flow,$I$5)))</f>
        <v/>
      </c>
      <c r="I289" s="47" t="str">
        <f>IF(A289="","",IF($O$7="Yes",$I$6+Calculator!loan_payment,0))</f>
        <v/>
      </c>
      <c r="J289" s="47" t="str">
        <f>IF(A289="","",IF(Calculator!prev_prin_balance&lt;=0,0,IF(Calculator!prev_heloc_prin_balance&lt;Calculator!free_cash_flow,MAX(0,MIN($O$6,D289+Calculator!prev_prin_balance+Calculator!loan_payment)),0)))</f>
        <v/>
      </c>
      <c r="K289" s="47" t="str">
        <f>IF(A289="","",ROUND((B289-Calculator!prev_date)*(Calculator!prev_heloc_rate/$O$8)*MAX(0,Calculator!prev_heloc_prin_balance),2))</f>
        <v/>
      </c>
      <c r="L289" s="47" t="str">
        <f>IF(A289="","",MAX(0,MIN(1*H289,Calculator!prev_heloc_int_balance+K289)))</f>
        <v/>
      </c>
      <c r="M289" s="47" t="str">
        <f>IF(A289="","",(Calculator!prev_heloc_int_balance+K289)-L289)</f>
        <v/>
      </c>
      <c r="N289" s="47" t="str">
        <f t="shared" si="4"/>
        <v/>
      </c>
      <c r="O289" s="47" t="str">
        <f>IF(A289="","",Calculator!prev_heloc_prin_balance-N289)</f>
        <v/>
      </c>
      <c r="P289" s="47" t="str">
        <f t="shared" si="16"/>
        <v/>
      </c>
      <c r="Q289" s="40"/>
      <c r="R289" s="67">
        <f t="shared" si="5"/>
        <v>251</v>
      </c>
      <c r="S289" s="68">
        <f t="shared" si="6"/>
        <v>50740</v>
      </c>
      <c r="T289" s="47">
        <f t="shared" si="7"/>
        <v>1079.190945</v>
      </c>
      <c r="U289" s="47">
        <f t="shared" si="8"/>
        <v>455.6980635</v>
      </c>
      <c r="V289" s="47">
        <f t="shared" si="9"/>
        <v>623.4928817</v>
      </c>
      <c r="W289" s="47">
        <f t="shared" si="10"/>
        <v>90516.11983</v>
      </c>
      <c r="X289" s="40"/>
      <c r="Y289" s="67" t="str">
        <f t="shared" si="11"/>
        <v/>
      </c>
      <c r="Z289" s="68" t="str">
        <f t="shared" si="12"/>
        <v/>
      </c>
      <c r="AA289" s="47" t="str">
        <f>IF(Y289="","",MIN($D$9+Calculator!free_cash_flow,AD288+AB289))</f>
        <v/>
      </c>
      <c r="AB289" s="47" t="str">
        <f t="shared" si="13"/>
        <v/>
      </c>
      <c r="AC289" s="47" t="str">
        <f t="shared" si="14"/>
        <v/>
      </c>
      <c r="AD289" s="47" t="str">
        <f t="shared" si="15"/>
        <v/>
      </c>
    </row>
    <row r="290" ht="12.75" customHeight="1">
      <c r="A290" s="67" t="str">
        <f>IF(OR(Calculator!prev_total_owed&lt;=0,Calculator!prev_total_owed=""),"",Calculator!prev_pmt_num+1)</f>
        <v/>
      </c>
      <c r="B290" s="68" t="str">
        <f t="shared" si="1"/>
        <v/>
      </c>
      <c r="C290" s="47" t="str">
        <f>IF(A290="","",MIN(D290+Calculator!prev_prin_balance,Calculator!loan_payment+J290))</f>
        <v/>
      </c>
      <c r="D290" s="47" t="str">
        <f>IF(A290="","",ROUND($D$6/12*MAX(0,(Calculator!prev_prin_balance)),2))</f>
        <v/>
      </c>
      <c r="E290" s="47" t="str">
        <f t="shared" si="2"/>
        <v/>
      </c>
      <c r="F290" s="47" t="str">
        <f>IF(A290="","",ROUND(SUM(Calculator!prev_prin_balance,-E290),2))</f>
        <v/>
      </c>
      <c r="G290" s="69" t="str">
        <f t="shared" si="3"/>
        <v/>
      </c>
      <c r="H290" s="47" t="str">
        <f>IF(A290="","",IF(Calculator!prev_prin_balance=0,MIN(Calculator!prev_heloc_prin_balance+Calculator!prev_heloc_int_balance+K290,MAX(0,Calculator!free_cash_flow+Calculator!loan_payment))+IF($O$7="No",0,Calculator!loan_payment+$I$6),IF($O$7="No",Calculator!free_cash_flow,$I$5)))</f>
        <v/>
      </c>
      <c r="I290" s="47" t="str">
        <f>IF(A290="","",IF($O$7="Yes",$I$6+Calculator!loan_payment,0))</f>
        <v/>
      </c>
      <c r="J290" s="47" t="str">
        <f>IF(A290="","",IF(Calculator!prev_prin_balance&lt;=0,0,IF(Calculator!prev_heloc_prin_balance&lt;Calculator!free_cash_flow,MAX(0,MIN($O$6,D290+Calculator!prev_prin_balance+Calculator!loan_payment)),0)))</f>
        <v/>
      </c>
      <c r="K290" s="47" t="str">
        <f>IF(A290="","",ROUND((B290-Calculator!prev_date)*(Calculator!prev_heloc_rate/$O$8)*MAX(0,Calculator!prev_heloc_prin_balance),2))</f>
        <v/>
      </c>
      <c r="L290" s="47" t="str">
        <f>IF(A290="","",MAX(0,MIN(1*H290,Calculator!prev_heloc_int_balance+K290)))</f>
        <v/>
      </c>
      <c r="M290" s="47" t="str">
        <f>IF(A290="","",(Calculator!prev_heloc_int_balance+K290)-L290)</f>
        <v/>
      </c>
      <c r="N290" s="47" t="str">
        <f t="shared" si="4"/>
        <v/>
      </c>
      <c r="O290" s="47" t="str">
        <f>IF(A290="","",Calculator!prev_heloc_prin_balance-N290)</f>
        <v/>
      </c>
      <c r="P290" s="47" t="str">
        <f t="shared" si="16"/>
        <v/>
      </c>
      <c r="Q290" s="40"/>
      <c r="R290" s="67">
        <f t="shared" si="5"/>
        <v>252</v>
      </c>
      <c r="S290" s="68">
        <f t="shared" si="6"/>
        <v>50771</v>
      </c>
      <c r="T290" s="47">
        <f t="shared" si="7"/>
        <v>1079.190945</v>
      </c>
      <c r="U290" s="47">
        <f t="shared" si="8"/>
        <v>452.5805991</v>
      </c>
      <c r="V290" s="47">
        <f t="shared" si="9"/>
        <v>626.6103461</v>
      </c>
      <c r="W290" s="47">
        <f t="shared" si="10"/>
        <v>89889.50948</v>
      </c>
      <c r="X290" s="40"/>
      <c r="Y290" s="67" t="str">
        <f t="shared" si="11"/>
        <v/>
      </c>
      <c r="Z290" s="68" t="str">
        <f t="shared" si="12"/>
        <v/>
      </c>
      <c r="AA290" s="47" t="str">
        <f>IF(Y290="","",MIN($D$9+Calculator!free_cash_flow,AD289+AB290))</f>
        <v/>
      </c>
      <c r="AB290" s="47" t="str">
        <f t="shared" si="13"/>
        <v/>
      </c>
      <c r="AC290" s="47" t="str">
        <f t="shared" si="14"/>
        <v/>
      </c>
      <c r="AD290" s="47" t="str">
        <f t="shared" si="15"/>
        <v/>
      </c>
    </row>
    <row r="291" ht="12.75" customHeight="1">
      <c r="A291" s="67" t="str">
        <f>IF(OR(Calculator!prev_total_owed&lt;=0,Calculator!prev_total_owed=""),"",Calculator!prev_pmt_num+1)</f>
        <v/>
      </c>
      <c r="B291" s="68" t="str">
        <f t="shared" si="1"/>
        <v/>
      </c>
      <c r="C291" s="47" t="str">
        <f>IF(A291="","",MIN(D291+Calculator!prev_prin_balance,Calculator!loan_payment+J291))</f>
        <v/>
      </c>
      <c r="D291" s="47" t="str">
        <f>IF(A291="","",ROUND($D$6/12*MAX(0,(Calculator!prev_prin_balance)),2))</f>
        <v/>
      </c>
      <c r="E291" s="47" t="str">
        <f t="shared" si="2"/>
        <v/>
      </c>
      <c r="F291" s="47" t="str">
        <f>IF(A291="","",ROUND(SUM(Calculator!prev_prin_balance,-E291),2))</f>
        <v/>
      </c>
      <c r="G291" s="69" t="str">
        <f t="shared" si="3"/>
        <v/>
      </c>
      <c r="H291" s="47" t="str">
        <f>IF(A291="","",IF(Calculator!prev_prin_balance=0,MIN(Calculator!prev_heloc_prin_balance+Calculator!prev_heloc_int_balance+K291,MAX(0,Calculator!free_cash_flow+Calculator!loan_payment))+IF($O$7="No",0,Calculator!loan_payment+$I$6),IF($O$7="No",Calculator!free_cash_flow,$I$5)))</f>
        <v/>
      </c>
      <c r="I291" s="47" t="str">
        <f>IF(A291="","",IF($O$7="Yes",$I$6+Calculator!loan_payment,0))</f>
        <v/>
      </c>
      <c r="J291" s="47" t="str">
        <f>IF(A291="","",IF(Calculator!prev_prin_balance&lt;=0,0,IF(Calculator!prev_heloc_prin_balance&lt;Calculator!free_cash_flow,MAX(0,MIN($O$6,D291+Calculator!prev_prin_balance+Calculator!loan_payment)),0)))</f>
        <v/>
      </c>
      <c r="K291" s="47" t="str">
        <f>IF(A291="","",ROUND((B291-Calculator!prev_date)*(Calculator!prev_heloc_rate/$O$8)*MAX(0,Calculator!prev_heloc_prin_balance),2))</f>
        <v/>
      </c>
      <c r="L291" s="47" t="str">
        <f>IF(A291="","",MAX(0,MIN(1*H291,Calculator!prev_heloc_int_balance+K291)))</f>
        <v/>
      </c>
      <c r="M291" s="47" t="str">
        <f>IF(A291="","",(Calculator!prev_heloc_int_balance+K291)-L291)</f>
        <v/>
      </c>
      <c r="N291" s="47" t="str">
        <f t="shared" si="4"/>
        <v/>
      </c>
      <c r="O291" s="47" t="str">
        <f>IF(A291="","",Calculator!prev_heloc_prin_balance-N291)</f>
        <v/>
      </c>
      <c r="P291" s="47" t="str">
        <f t="shared" si="16"/>
        <v/>
      </c>
      <c r="Q291" s="40"/>
      <c r="R291" s="67">
        <f t="shared" si="5"/>
        <v>253</v>
      </c>
      <c r="S291" s="68">
        <f t="shared" si="6"/>
        <v>50802</v>
      </c>
      <c r="T291" s="47">
        <f t="shared" si="7"/>
        <v>1079.190945</v>
      </c>
      <c r="U291" s="47">
        <f t="shared" si="8"/>
        <v>449.4475474</v>
      </c>
      <c r="V291" s="47">
        <f t="shared" si="9"/>
        <v>629.7433979</v>
      </c>
      <c r="W291" s="47">
        <f t="shared" si="10"/>
        <v>89259.76608</v>
      </c>
      <c r="X291" s="40"/>
      <c r="Y291" s="67" t="str">
        <f t="shared" si="11"/>
        <v/>
      </c>
      <c r="Z291" s="68" t="str">
        <f t="shared" si="12"/>
        <v/>
      </c>
      <c r="AA291" s="47" t="str">
        <f>IF(Y291="","",MIN($D$9+Calculator!free_cash_flow,AD290+AB291))</f>
        <v/>
      </c>
      <c r="AB291" s="47" t="str">
        <f t="shared" si="13"/>
        <v/>
      </c>
      <c r="AC291" s="47" t="str">
        <f t="shared" si="14"/>
        <v/>
      </c>
      <c r="AD291" s="47" t="str">
        <f t="shared" si="15"/>
        <v/>
      </c>
    </row>
    <row r="292" ht="12.75" customHeight="1">
      <c r="A292" s="67" t="str">
        <f>IF(OR(Calculator!prev_total_owed&lt;=0,Calculator!prev_total_owed=""),"",Calculator!prev_pmt_num+1)</f>
        <v/>
      </c>
      <c r="B292" s="68" t="str">
        <f t="shared" si="1"/>
        <v/>
      </c>
      <c r="C292" s="47" t="str">
        <f>IF(A292="","",MIN(D292+Calculator!prev_prin_balance,Calculator!loan_payment+J292))</f>
        <v/>
      </c>
      <c r="D292" s="47" t="str">
        <f>IF(A292="","",ROUND($D$6/12*MAX(0,(Calculator!prev_prin_balance)),2))</f>
        <v/>
      </c>
      <c r="E292" s="47" t="str">
        <f t="shared" si="2"/>
        <v/>
      </c>
      <c r="F292" s="47" t="str">
        <f>IF(A292="","",ROUND(SUM(Calculator!prev_prin_balance,-E292),2))</f>
        <v/>
      </c>
      <c r="G292" s="69" t="str">
        <f t="shared" si="3"/>
        <v/>
      </c>
      <c r="H292" s="47" t="str">
        <f>IF(A292="","",IF(Calculator!prev_prin_balance=0,MIN(Calculator!prev_heloc_prin_balance+Calculator!prev_heloc_int_balance+K292,MAX(0,Calculator!free_cash_flow+Calculator!loan_payment))+IF($O$7="No",0,Calculator!loan_payment+$I$6),IF($O$7="No",Calculator!free_cash_flow,$I$5)))</f>
        <v/>
      </c>
      <c r="I292" s="47" t="str">
        <f>IF(A292="","",IF($O$7="Yes",$I$6+Calculator!loan_payment,0))</f>
        <v/>
      </c>
      <c r="J292" s="47" t="str">
        <f>IF(A292="","",IF(Calculator!prev_prin_balance&lt;=0,0,IF(Calculator!prev_heloc_prin_balance&lt;Calculator!free_cash_flow,MAX(0,MIN($O$6,D292+Calculator!prev_prin_balance+Calculator!loan_payment)),0)))</f>
        <v/>
      </c>
      <c r="K292" s="47" t="str">
        <f>IF(A292="","",ROUND((B292-Calculator!prev_date)*(Calculator!prev_heloc_rate/$O$8)*MAX(0,Calculator!prev_heloc_prin_balance),2))</f>
        <v/>
      </c>
      <c r="L292" s="47" t="str">
        <f>IF(A292="","",MAX(0,MIN(1*H292,Calculator!prev_heloc_int_balance+K292)))</f>
        <v/>
      </c>
      <c r="M292" s="47" t="str">
        <f>IF(A292="","",(Calculator!prev_heloc_int_balance+K292)-L292)</f>
        <v/>
      </c>
      <c r="N292" s="47" t="str">
        <f t="shared" si="4"/>
        <v/>
      </c>
      <c r="O292" s="47" t="str">
        <f>IF(A292="","",Calculator!prev_heloc_prin_balance-N292)</f>
        <v/>
      </c>
      <c r="P292" s="47" t="str">
        <f t="shared" si="16"/>
        <v/>
      </c>
      <c r="Q292" s="40"/>
      <c r="R292" s="67">
        <f t="shared" si="5"/>
        <v>254</v>
      </c>
      <c r="S292" s="68">
        <f t="shared" si="6"/>
        <v>50830</v>
      </c>
      <c r="T292" s="47">
        <f t="shared" si="7"/>
        <v>1079.190945</v>
      </c>
      <c r="U292" s="47">
        <f t="shared" si="8"/>
        <v>446.2988304</v>
      </c>
      <c r="V292" s="47">
        <f t="shared" si="9"/>
        <v>632.8921149</v>
      </c>
      <c r="W292" s="47">
        <f t="shared" si="10"/>
        <v>88626.87397</v>
      </c>
      <c r="X292" s="40"/>
      <c r="Y292" s="67" t="str">
        <f t="shared" si="11"/>
        <v/>
      </c>
      <c r="Z292" s="68" t="str">
        <f t="shared" si="12"/>
        <v/>
      </c>
      <c r="AA292" s="47" t="str">
        <f>IF(Y292="","",MIN($D$9+Calculator!free_cash_flow,AD291+AB292))</f>
        <v/>
      </c>
      <c r="AB292" s="47" t="str">
        <f t="shared" si="13"/>
        <v/>
      </c>
      <c r="AC292" s="47" t="str">
        <f t="shared" si="14"/>
        <v/>
      </c>
      <c r="AD292" s="47" t="str">
        <f t="shared" si="15"/>
        <v/>
      </c>
    </row>
    <row r="293" ht="12.75" customHeight="1">
      <c r="A293" s="67" t="str">
        <f>IF(OR(Calculator!prev_total_owed&lt;=0,Calculator!prev_total_owed=""),"",Calculator!prev_pmt_num+1)</f>
        <v/>
      </c>
      <c r="B293" s="68" t="str">
        <f t="shared" si="1"/>
        <v/>
      </c>
      <c r="C293" s="47" t="str">
        <f>IF(A293="","",MIN(D293+Calculator!prev_prin_balance,Calculator!loan_payment+J293))</f>
        <v/>
      </c>
      <c r="D293" s="47" t="str">
        <f>IF(A293="","",ROUND($D$6/12*MAX(0,(Calculator!prev_prin_balance)),2))</f>
        <v/>
      </c>
      <c r="E293" s="47" t="str">
        <f t="shared" si="2"/>
        <v/>
      </c>
      <c r="F293" s="47" t="str">
        <f>IF(A293="","",ROUND(SUM(Calculator!prev_prin_balance,-E293),2))</f>
        <v/>
      </c>
      <c r="G293" s="69" t="str">
        <f t="shared" si="3"/>
        <v/>
      </c>
      <c r="H293" s="47" t="str">
        <f>IF(A293="","",IF(Calculator!prev_prin_balance=0,MIN(Calculator!prev_heloc_prin_balance+Calculator!prev_heloc_int_balance+K293,MAX(0,Calculator!free_cash_flow+Calculator!loan_payment))+IF($O$7="No",0,Calculator!loan_payment+$I$6),IF($O$7="No",Calculator!free_cash_flow,$I$5)))</f>
        <v/>
      </c>
      <c r="I293" s="47" t="str">
        <f>IF(A293="","",IF($O$7="Yes",$I$6+Calculator!loan_payment,0))</f>
        <v/>
      </c>
      <c r="J293" s="47" t="str">
        <f>IF(A293="","",IF(Calculator!prev_prin_balance&lt;=0,0,IF(Calculator!prev_heloc_prin_balance&lt;Calculator!free_cash_flow,MAX(0,MIN($O$6,D293+Calculator!prev_prin_balance+Calculator!loan_payment)),0)))</f>
        <v/>
      </c>
      <c r="K293" s="47" t="str">
        <f>IF(A293="","",ROUND((B293-Calculator!prev_date)*(Calculator!prev_heloc_rate/$O$8)*MAX(0,Calculator!prev_heloc_prin_balance),2))</f>
        <v/>
      </c>
      <c r="L293" s="47" t="str">
        <f>IF(A293="","",MAX(0,MIN(1*H293,Calculator!prev_heloc_int_balance+K293)))</f>
        <v/>
      </c>
      <c r="M293" s="47" t="str">
        <f>IF(A293="","",(Calculator!prev_heloc_int_balance+K293)-L293)</f>
        <v/>
      </c>
      <c r="N293" s="47" t="str">
        <f t="shared" si="4"/>
        <v/>
      </c>
      <c r="O293" s="47" t="str">
        <f>IF(A293="","",Calculator!prev_heloc_prin_balance-N293)</f>
        <v/>
      </c>
      <c r="P293" s="47" t="str">
        <f t="shared" si="16"/>
        <v/>
      </c>
      <c r="Q293" s="40"/>
      <c r="R293" s="67">
        <f t="shared" si="5"/>
        <v>255</v>
      </c>
      <c r="S293" s="68">
        <f t="shared" si="6"/>
        <v>50861</v>
      </c>
      <c r="T293" s="47">
        <f t="shared" si="7"/>
        <v>1079.190945</v>
      </c>
      <c r="U293" s="47">
        <f t="shared" si="8"/>
        <v>443.1343698</v>
      </c>
      <c r="V293" s="47">
        <f t="shared" si="9"/>
        <v>636.0565754</v>
      </c>
      <c r="W293" s="47">
        <f t="shared" si="10"/>
        <v>87990.81739</v>
      </c>
      <c r="X293" s="40"/>
      <c r="Y293" s="67" t="str">
        <f t="shared" si="11"/>
        <v/>
      </c>
      <c r="Z293" s="68" t="str">
        <f t="shared" si="12"/>
        <v/>
      </c>
      <c r="AA293" s="47" t="str">
        <f>IF(Y293="","",MIN($D$9+Calculator!free_cash_flow,AD292+AB293))</f>
        <v/>
      </c>
      <c r="AB293" s="47" t="str">
        <f t="shared" si="13"/>
        <v/>
      </c>
      <c r="AC293" s="47" t="str">
        <f t="shared" si="14"/>
        <v/>
      </c>
      <c r="AD293" s="47" t="str">
        <f t="shared" si="15"/>
        <v/>
      </c>
    </row>
    <row r="294" ht="12.75" customHeight="1">
      <c r="A294" s="67" t="str">
        <f>IF(OR(Calculator!prev_total_owed&lt;=0,Calculator!prev_total_owed=""),"",Calculator!prev_pmt_num+1)</f>
        <v/>
      </c>
      <c r="B294" s="68" t="str">
        <f t="shared" si="1"/>
        <v/>
      </c>
      <c r="C294" s="47" t="str">
        <f>IF(A294="","",MIN(D294+Calculator!prev_prin_balance,Calculator!loan_payment+J294))</f>
        <v/>
      </c>
      <c r="D294" s="47" t="str">
        <f>IF(A294="","",ROUND($D$6/12*MAX(0,(Calculator!prev_prin_balance)),2))</f>
        <v/>
      </c>
      <c r="E294" s="47" t="str">
        <f t="shared" si="2"/>
        <v/>
      </c>
      <c r="F294" s="47" t="str">
        <f>IF(A294="","",ROUND(SUM(Calculator!prev_prin_balance,-E294),2))</f>
        <v/>
      </c>
      <c r="G294" s="69" t="str">
        <f t="shared" si="3"/>
        <v/>
      </c>
      <c r="H294" s="47" t="str">
        <f>IF(A294="","",IF(Calculator!prev_prin_balance=0,MIN(Calculator!prev_heloc_prin_balance+Calculator!prev_heloc_int_balance+K294,MAX(0,Calculator!free_cash_flow+Calculator!loan_payment))+IF($O$7="No",0,Calculator!loan_payment+$I$6),IF($O$7="No",Calculator!free_cash_flow,$I$5)))</f>
        <v/>
      </c>
      <c r="I294" s="47" t="str">
        <f>IF(A294="","",IF($O$7="Yes",$I$6+Calculator!loan_payment,0))</f>
        <v/>
      </c>
      <c r="J294" s="47" t="str">
        <f>IF(A294="","",IF(Calculator!prev_prin_balance&lt;=0,0,IF(Calculator!prev_heloc_prin_balance&lt;Calculator!free_cash_flow,MAX(0,MIN($O$6,D294+Calculator!prev_prin_balance+Calculator!loan_payment)),0)))</f>
        <v/>
      </c>
      <c r="K294" s="47" t="str">
        <f>IF(A294="","",ROUND((B294-Calculator!prev_date)*(Calculator!prev_heloc_rate/$O$8)*MAX(0,Calculator!prev_heloc_prin_balance),2))</f>
        <v/>
      </c>
      <c r="L294" s="47" t="str">
        <f>IF(A294="","",MAX(0,MIN(1*H294,Calculator!prev_heloc_int_balance+K294)))</f>
        <v/>
      </c>
      <c r="M294" s="47" t="str">
        <f>IF(A294="","",(Calculator!prev_heloc_int_balance+K294)-L294)</f>
        <v/>
      </c>
      <c r="N294" s="47" t="str">
        <f t="shared" si="4"/>
        <v/>
      </c>
      <c r="O294" s="47" t="str">
        <f>IF(A294="","",Calculator!prev_heloc_prin_balance-N294)</f>
        <v/>
      </c>
      <c r="P294" s="47" t="str">
        <f t="shared" si="16"/>
        <v/>
      </c>
      <c r="Q294" s="40"/>
      <c r="R294" s="67">
        <f t="shared" si="5"/>
        <v>256</v>
      </c>
      <c r="S294" s="68">
        <f t="shared" si="6"/>
        <v>50891</v>
      </c>
      <c r="T294" s="47">
        <f t="shared" si="7"/>
        <v>1079.190945</v>
      </c>
      <c r="U294" s="47">
        <f t="shared" si="8"/>
        <v>439.954087</v>
      </c>
      <c r="V294" s="47">
        <f t="shared" si="9"/>
        <v>639.2368583</v>
      </c>
      <c r="W294" s="47">
        <f t="shared" si="10"/>
        <v>87351.58053</v>
      </c>
      <c r="X294" s="40"/>
      <c r="Y294" s="67" t="str">
        <f t="shared" si="11"/>
        <v/>
      </c>
      <c r="Z294" s="68" t="str">
        <f t="shared" si="12"/>
        <v/>
      </c>
      <c r="AA294" s="47" t="str">
        <f>IF(Y294="","",MIN($D$9+Calculator!free_cash_flow,AD293+AB294))</f>
        <v/>
      </c>
      <c r="AB294" s="47" t="str">
        <f t="shared" si="13"/>
        <v/>
      </c>
      <c r="AC294" s="47" t="str">
        <f t="shared" si="14"/>
        <v/>
      </c>
      <c r="AD294" s="47" t="str">
        <f t="shared" si="15"/>
        <v/>
      </c>
    </row>
    <row r="295" ht="12.75" customHeight="1">
      <c r="A295" s="67" t="str">
        <f>IF(OR(Calculator!prev_total_owed&lt;=0,Calculator!prev_total_owed=""),"",Calculator!prev_pmt_num+1)</f>
        <v/>
      </c>
      <c r="B295" s="68" t="str">
        <f t="shared" si="1"/>
        <v/>
      </c>
      <c r="C295" s="47" t="str">
        <f>IF(A295="","",MIN(D295+Calculator!prev_prin_balance,Calculator!loan_payment+J295))</f>
        <v/>
      </c>
      <c r="D295" s="47" t="str">
        <f>IF(A295="","",ROUND($D$6/12*MAX(0,(Calculator!prev_prin_balance)),2))</f>
        <v/>
      </c>
      <c r="E295" s="47" t="str">
        <f t="shared" si="2"/>
        <v/>
      </c>
      <c r="F295" s="47" t="str">
        <f>IF(A295="","",ROUND(SUM(Calculator!prev_prin_balance,-E295),2))</f>
        <v/>
      </c>
      <c r="G295" s="69" t="str">
        <f t="shared" si="3"/>
        <v/>
      </c>
      <c r="H295" s="47" t="str">
        <f>IF(A295="","",IF(Calculator!prev_prin_balance=0,MIN(Calculator!prev_heloc_prin_balance+Calculator!prev_heloc_int_balance+K295,MAX(0,Calculator!free_cash_flow+Calculator!loan_payment))+IF($O$7="No",0,Calculator!loan_payment+$I$6),IF($O$7="No",Calculator!free_cash_flow,$I$5)))</f>
        <v/>
      </c>
      <c r="I295" s="47" t="str">
        <f>IF(A295="","",IF($O$7="Yes",$I$6+Calculator!loan_payment,0))</f>
        <v/>
      </c>
      <c r="J295" s="47" t="str">
        <f>IF(A295="","",IF(Calculator!prev_prin_balance&lt;=0,0,IF(Calculator!prev_heloc_prin_balance&lt;Calculator!free_cash_flow,MAX(0,MIN($O$6,D295+Calculator!prev_prin_balance+Calculator!loan_payment)),0)))</f>
        <v/>
      </c>
      <c r="K295" s="47" t="str">
        <f>IF(A295="","",ROUND((B295-Calculator!prev_date)*(Calculator!prev_heloc_rate/$O$8)*MAX(0,Calculator!prev_heloc_prin_balance),2))</f>
        <v/>
      </c>
      <c r="L295" s="47" t="str">
        <f>IF(A295="","",MAX(0,MIN(1*H295,Calculator!prev_heloc_int_balance+K295)))</f>
        <v/>
      </c>
      <c r="M295" s="47" t="str">
        <f>IF(A295="","",(Calculator!prev_heloc_int_balance+K295)-L295)</f>
        <v/>
      </c>
      <c r="N295" s="47" t="str">
        <f t="shared" si="4"/>
        <v/>
      </c>
      <c r="O295" s="47" t="str">
        <f>IF(A295="","",Calculator!prev_heloc_prin_balance-N295)</f>
        <v/>
      </c>
      <c r="P295" s="47" t="str">
        <f t="shared" si="16"/>
        <v/>
      </c>
      <c r="Q295" s="40"/>
      <c r="R295" s="67">
        <f t="shared" si="5"/>
        <v>257</v>
      </c>
      <c r="S295" s="68">
        <f t="shared" si="6"/>
        <v>50922</v>
      </c>
      <c r="T295" s="47">
        <f t="shared" si="7"/>
        <v>1079.190945</v>
      </c>
      <c r="U295" s="47">
        <f t="shared" si="8"/>
        <v>436.7579027</v>
      </c>
      <c r="V295" s="47">
        <f t="shared" si="9"/>
        <v>642.4330426</v>
      </c>
      <c r="W295" s="47">
        <f t="shared" si="10"/>
        <v>86709.14749</v>
      </c>
      <c r="X295" s="40"/>
      <c r="Y295" s="67" t="str">
        <f t="shared" si="11"/>
        <v/>
      </c>
      <c r="Z295" s="68" t="str">
        <f t="shared" si="12"/>
        <v/>
      </c>
      <c r="AA295" s="47" t="str">
        <f>IF(Y295="","",MIN($D$9+Calculator!free_cash_flow,AD294+AB295))</f>
        <v/>
      </c>
      <c r="AB295" s="47" t="str">
        <f t="shared" si="13"/>
        <v/>
      </c>
      <c r="AC295" s="47" t="str">
        <f t="shared" si="14"/>
        <v/>
      </c>
      <c r="AD295" s="47" t="str">
        <f t="shared" si="15"/>
        <v/>
      </c>
    </row>
    <row r="296" ht="12.75" customHeight="1">
      <c r="A296" s="67" t="str">
        <f>IF(OR(Calculator!prev_total_owed&lt;=0,Calculator!prev_total_owed=""),"",Calculator!prev_pmt_num+1)</f>
        <v/>
      </c>
      <c r="B296" s="68" t="str">
        <f t="shared" si="1"/>
        <v/>
      </c>
      <c r="C296" s="47" t="str">
        <f>IF(A296="","",MIN(D296+Calculator!prev_prin_balance,Calculator!loan_payment+J296))</f>
        <v/>
      </c>
      <c r="D296" s="47" t="str">
        <f>IF(A296="","",ROUND($D$6/12*MAX(0,(Calculator!prev_prin_balance)),2))</f>
        <v/>
      </c>
      <c r="E296" s="47" t="str">
        <f t="shared" si="2"/>
        <v/>
      </c>
      <c r="F296" s="47" t="str">
        <f>IF(A296="","",ROUND(SUM(Calculator!prev_prin_balance,-E296),2))</f>
        <v/>
      </c>
      <c r="G296" s="69" t="str">
        <f t="shared" si="3"/>
        <v/>
      </c>
      <c r="H296" s="47" t="str">
        <f>IF(A296="","",IF(Calculator!prev_prin_balance=0,MIN(Calculator!prev_heloc_prin_balance+Calculator!prev_heloc_int_balance+K296,MAX(0,Calculator!free_cash_flow+Calculator!loan_payment))+IF($O$7="No",0,Calculator!loan_payment+$I$6),IF($O$7="No",Calculator!free_cash_flow,$I$5)))</f>
        <v/>
      </c>
      <c r="I296" s="47" t="str">
        <f>IF(A296="","",IF($O$7="Yes",$I$6+Calculator!loan_payment,0))</f>
        <v/>
      </c>
      <c r="J296" s="47" t="str">
        <f>IF(A296="","",IF(Calculator!prev_prin_balance&lt;=0,0,IF(Calculator!prev_heloc_prin_balance&lt;Calculator!free_cash_flow,MAX(0,MIN($O$6,D296+Calculator!prev_prin_balance+Calculator!loan_payment)),0)))</f>
        <v/>
      </c>
      <c r="K296" s="47" t="str">
        <f>IF(A296="","",ROUND((B296-Calculator!prev_date)*(Calculator!prev_heloc_rate/$O$8)*MAX(0,Calculator!prev_heloc_prin_balance),2))</f>
        <v/>
      </c>
      <c r="L296" s="47" t="str">
        <f>IF(A296="","",MAX(0,MIN(1*H296,Calculator!prev_heloc_int_balance+K296)))</f>
        <v/>
      </c>
      <c r="M296" s="47" t="str">
        <f>IF(A296="","",(Calculator!prev_heloc_int_balance+K296)-L296)</f>
        <v/>
      </c>
      <c r="N296" s="47" t="str">
        <f t="shared" si="4"/>
        <v/>
      </c>
      <c r="O296" s="47" t="str">
        <f>IF(A296="","",Calculator!prev_heloc_prin_balance-N296)</f>
        <v/>
      </c>
      <c r="P296" s="47" t="str">
        <f t="shared" si="16"/>
        <v/>
      </c>
      <c r="Q296" s="40"/>
      <c r="R296" s="67">
        <f t="shared" si="5"/>
        <v>258</v>
      </c>
      <c r="S296" s="68">
        <f t="shared" si="6"/>
        <v>50952</v>
      </c>
      <c r="T296" s="47">
        <f t="shared" si="7"/>
        <v>1079.190945</v>
      </c>
      <c r="U296" s="47">
        <f t="shared" si="8"/>
        <v>433.5457375</v>
      </c>
      <c r="V296" s="47">
        <f t="shared" si="9"/>
        <v>645.6452078</v>
      </c>
      <c r="W296" s="47">
        <f t="shared" si="10"/>
        <v>86063.50228</v>
      </c>
      <c r="X296" s="40"/>
      <c r="Y296" s="67" t="str">
        <f t="shared" si="11"/>
        <v/>
      </c>
      <c r="Z296" s="68" t="str">
        <f t="shared" si="12"/>
        <v/>
      </c>
      <c r="AA296" s="47" t="str">
        <f>IF(Y296="","",MIN($D$9+Calculator!free_cash_flow,AD295+AB296))</f>
        <v/>
      </c>
      <c r="AB296" s="47" t="str">
        <f t="shared" si="13"/>
        <v/>
      </c>
      <c r="AC296" s="47" t="str">
        <f t="shared" si="14"/>
        <v/>
      </c>
      <c r="AD296" s="47" t="str">
        <f t="shared" si="15"/>
        <v/>
      </c>
    </row>
    <row r="297" ht="12.75" customHeight="1">
      <c r="A297" s="67" t="str">
        <f>IF(OR(Calculator!prev_total_owed&lt;=0,Calculator!prev_total_owed=""),"",Calculator!prev_pmt_num+1)</f>
        <v/>
      </c>
      <c r="B297" s="68" t="str">
        <f t="shared" si="1"/>
        <v/>
      </c>
      <c r="C297" s="47" t="str">
        <f>IF(A297="","",MIN(D297+Calculator!prev_prin_balance,Calculator!loan_payment+J297))</f>
        <v/>
      </c>
      <c r="D297" s="47" t="str">
        <f>IF(A297="","",ROUND($D$6/12*MAX(0,(Calculator!prev_prin_balance)),2))</f>
        <v/>
      </c>
      <c r="E297" s="47" t="str">
        <f t="shared" si="2"/>
        <v/>
      </c>
      <c r="F297" s="47" t="str">
        <f>IF(A297="","",ROUND(SUM(Calculator!prev_prin_balance,-E297),2))</f>
        <v/>
      </c>
      <c r="G297" s="69" t="str">
        <f t="shared" si="3"/>
        <v/>
      </c>
      <c r="H297" s="47" t="str">
        <f>IF(A297="","",IF(Calculator!prev_prin_balance=0,MIN(Calculator!prev_heloc_prin_balance+Calculator!prev_heloc_int_balance+K297,MAX(0,Calculator!free_cash_flow+Calculator!loan_payment))+IF($O$7="No",0,Calculator!loan_payment+$I$6),IF($O$7="No",Calculator!free_cash_flow,$I$5)))</f>
        <v/>
      </c>
      <c r="I297" s="47" t="str">
        <f>IF(A297="","",IF($O$7="Yes",$I$6+Calculator!loan_payment,0))</f>
        <v/>
      </c>
      <c r="J297" s="47" t="str">
        <f>IF(A297="","",IF(Calculator!prev_prin_balance&lt;=0,0,IF(Calculator!prev_heloc_prin_balance&lt;Calculator!free_cash_flow,MAX(0,MIN($O$6,D297+Calculator!prev_prin_balance+Calculator!loan_payment)),0)))</f>
        <v/>
      </c>
      <c r="K297" s="47" t="str">
        <f>IF(A297="","",ROUND((B297-Calculator!prev_date)*(Calculator!prev_heloc_rate/$O$8)*MAX(0,Calculator!prev_heloc_prin_balance),2))</f>
        <v/>
      </c>
      <c r="L297" s="47" t="str">
        <f>IF(A297="","",MAX(0,MIN(1*H297,Calculator!prev_heloc_int_balance+K297)))</f>
        <v/>
      </c>
      <c r="M297" s="47" t="str">
        <f>IF(A297="","",(Calculator!prev_heloc_int_balance+K297)-L297)</f>
        <v/>
      </c>
      <c r="N297" s="47" t="str">
        <f t="shared" si="4"/>
        <v/>
      </c>
      <c r="O297" s="47" t="str">
        <f>IF(A297="","",Calculator!prev_heloc_prin_balance-N297)</f>
        <v/>
      </c>
      <c r="P297" s="47" t="str">
        <f t="shared" si="16"/>
        <v/>
      </c>
      <c r="Q297" s="40"/>
      <c r="R297" s="67">
        <f t="shared" si="5"/>
        <v>259</v>
      </c>
      <c r="S297" s="68">
        <f t="shared" si="6"/>
        <v>50983</v>
      </c>
      <c r="T297" s="47">
        <f t="shared" si="7"/>
        <v>1079.190945</v>
      </c>
      <c r="U297" s="47">
        <f t="shared" si="8"/>
        <v>430.3175114</v>
      </c>
      <c r="V297" s="47">
        <f t="shared" si="9"/>
        <v>648.8734339</v>
      </c>
      <c r="W297" s="47">
        <f t="shared" si="10"/>
        <v>85414.62885</v>
      </c>
      <c r="X297" s="40"/>
      <c r="Y297" s="67" t="str">
        <f t="shared" si="11"/>
        <v/>
      </c>
      <c r="Z297" s="68" t="str">
        <f t="shared" si="12"/>
        <v/>
      </c>
      <c r="AA297" s="47" t="str">
        <f>IF(Y297="","",MIN($D$9+Calculator!free_cash_flow,AD296+AB297))</f>
        <v/>
      </c>
      <c r="AB297" s="47" t="str">
        <f t="shared" si="13"/>
        <v/>
      </c>
      <c r="AC297" s="47" t="str">
        <f t="shared" si="14"/>
        <v/>
      </c>
      <c r="AD297" s="47" t="str">
        <f t="shared" si="15"/>
        <v/>
      </c>
    </row>
    <row r="298" ht="12.75" customHeight="1">
      <c r="A298" s="67" t="str">
        <f>IF(OR(Calculator!prev_total_owed&lt;=0,Calculator!prev_total_owed=""),"",Calculator!prev_pmt_num+1)</f>
        <v/>
      </c>
      <c r="B298" s="68" t="str">
        <f t="shared" si="1"/>
        <v/>
      </c>
      <c r="C298" s="47" t="str">
        <f>IF(A298="","",MIN(D298+Calculator!prev_prin_balance,Calculator!loan_payment+J298))</f>
        <v/>
      </c>
      <c r="D298" s="47" t="str">
        <f>IF(A298="","",ROUND($D$6/12*MAX(0,(Calculator!prev_prin_balance)),2))</f>
        <v/>
      </c>
      <c r="E298" s="47" t="str">
        <f t="shared" si="2"/>
        <v/>
      </c>
      <c r="F298" s="47" t="str">
        <f>IF(A298="","",ROUND(SUM(Calculator!prev_prin_balance,-E298),2))</f>
        <v/>
      </c>
      <c r="G298" s="69" t="str">
        <f t="shared" si="3"/>
        <v/>
      </c>
      <c r="H298" s="47" t="str">
        <f>IF(A298="","",IF(Calculator!prev_prin_balance=0,MIN(Calculator!prev_heloc_prin_balance+Calculator!prev_heloc_int_balance+K298,MAX(0,Calculator!free_cash_flow+Calculator!loan_payment))+IF($O$7="No",0,Calculator!loan_payment+$I$6),IF($O$7="No",Calculator!free_cash_flow,$I$5)))</f>
        <v/>
      </c>
      <c r="I298" s="47" t="str">
        <f>IF(A298="","",IF($O$7="Yes",$I$6+Calculator!loan_payment,0))</f>
        <v/>
      </c>
      <c r="J298" s="47" t="str">
        <f>IF(A298="","",IF(Calculator!prev_prin_balance&lt;=0,0,IF(Calculator!prev_heloc_prin_balance&lt;Calculator!free_cash_flow,MAX(0,MIN($O$6,D298+Calculator!prev_prin_balance+Calculator!loan_payment)),0)))</f>
        <v/>
      </c>
      <c r="K298" s="47" t="str">
        <f>IF(A298="","",ROUND((B298-Calculator!prev_date)*(Calculator!prev_heloc_rate/$O$8)*MAX(0,Calculator!prev_heloc_prin_balance),2))</f>
        <v/>
      </c>
      <c r="L298" s="47" t="str">
        <f>IF(A298="","",MAX(0,MIN(1*H298,Calculator!prev_heloc_int_balance+K298)))</f>
        <v/>
      </c>
      <c r="M298" s="47" t="str">
        <f>IF(A298="","",(Calculator!prev_heloc_int_balance+K298)-L298)</f>
        <v/>
      </c>
      <c r="N298" s="47" t="str">
        <f t="shared" si="4"/>
        <v/>
      </c>
      <c r="O298" s="47" t="str">
        <f>IF(A298="","",Calculator!prev_heloc_prin_balance-N298)</f>
        <v/>
      </c>
      <c r="P298" s="47" t="str">
        <f t="shared" si="16"/>
        <v/>
      </c>
      <c r="Q298" s="40"/>
      <c r="R298" s="67">
        <f t="shared" si="5"/>
        <v>260</v>
      </c>
      <c r="S298" s="68">
        <f t="shared" si="6"/>
        <v>51014</v>
      </c>
      <c r="T298" s="47">
        <f t="shared" si="7"/>
        <v>1079.190945</v>
      </c>
      <c r="U298" s="47">
        <f t="shared" si="8"/>
        <v>427.0731443</v>
      </c>
      <c r="V298" s="47">
        <f t="shared" si="9"/>
        <v>652.117801</v>
      </c>
      <c r="W298" s="47">
        <f t="shared" si="10"/>
        <v>84762.51105</v>
      </c>
      <c r="X298" s="40"/>
      <c r="Y298" s="67" t="str">
        <f t="shared" si="11"/>
        <v/>
      </c>
      <c r="Z298" s="68" t="str">
        <f t="shared" si="12"/>
        <v/>
      </c>
      <c r="AA298" s="47" t="str">
        <f>IF(Y298="","",MIN($D$9+Calculator!free_cash_flow,AD297+AB298))</f>
        <v/>
      </c>
      <c r="AB298" s="47" t="str">
        <f t="shared" si="13"/>
        <v/>
      </c>
      <c r="AC298" s="47" t="str">
        <f t="shared" si="14"/>
        <v/>
      </c>
      <c r="AD298" s="47" t="str">
        <f t="shared" si="15"/>
        <v/>
      </c>
    </row>
    <row r="299" ht="12.75" customHeight="1">
      <c r="A299" s="67" t="str">
        <f>IF(OR(Calculator!prev_total_owed&lt;=0,Calculator!prev_total_owed=""),"",Calculator!prev_pmt_num+1)</f>
        <v/>
      </c>
      <c r="B299" s="68" t="str">
        <f t="shared" si="1"/>
        <v/>
      </c>
      <c r="C299" s="47" t="str">
        <f>IF(A299="","",MIN(D299+Calculator!prev_prin_balance,Calculator!loan_payment+J299))</f>
        <v/>
      </c>
      <c r="D299" s="47" t="str">
        <f>IF(A299="","",ROUND($D$6/12*MAX(0,(Calculator!prev_prin_balance)),2))</f>
        <v/>
      </c>
      <c r="E299" s="47" t="str">
        <f t="shared" si="2"/>
        <v/>
      </c>
      <c r="F299" s="47" t="str">
        <f>IF(A299="","",ROUND(SUM(Calculator!prev_prin_balance,-E299),2))</f>
        <v/>
      </c>
      <c r="G299" s="69" t="str">
        <f t="shared" si="3"/>
        <v/>
      </c>
      <c r="H299" s="47" t="str">
        <f>IF(A299="","",IF(Calculator!prev_prin_balance=0,MIN(Calculator!prev_heloc_prin_balance+Calculator!prev_heloc_int_balance+K299,MAX(0,Calculator!free_cash_flow+Calculator!loan_payment))+IF($O$7="No",0,Calculator!loan_payment+$I$6),IF($O$7="No",Calculator!free_cash_flow,$I$5)))</f>
        <v/>
      </c>
      <c r="I299" s="47" t="str">
        <f>IF(A299="","",IF($O$7="Yes",$I$6+Calculator!loan_payment,0))</f>
        <v/>
      </c>
      <c r="J299" s="47" t="str">
        <f>IF(A299="","",IF(Calculator!prev_prin_balance&lt;=0,0,IF(Calculator!prev_heloc_prin_balance&lt;Calculator!free_cash_flow,MAX(0,MIN($O$6,D299+Calculator!prev_prin_balance+Calculator!loan_payment)),0)))</f>
        <v/>
      </c>
      <c r="K299" s="47" t="str">
        <f>IF(A299="","",ROUND((B299-Calculator!prev_date)*(Calculator!prev_heloc_rate/$O$8)*MAX(0,Calculator!prev_heloc_prin_balance),2))</f>
        <v/>
      </c>
      <c r="L299" s="47" t="str">
        <f>IF(A299="","",MAX(0,MIN(1*H299,Calculator!prev_heloc_int_balance+K299)))</f>
        <v/>
      </c>
      <c r="M299" s="47" t="str">
        <f>IF(A299="","",(Calculator!prev_heloc_int_balance+K299)-L299)</f>
        <v/>
      </c>
      <c r="N299" s="47" t="str">
        <f t="shared" si="4"/>
        <v/>
      </c>
      <c r="O299" s="47" t="str">
        <f>IF(A299="","",Calculator!prev_heloc_prin_balance-N299)</f>
        <v/>
      </c>
      <c r="P299" s="47" t="str">
        <f t="shared" si="16"/>
        <v/>
      </c>
      <c r="Q299" s="40"/>
      <c r="R299" s="67">
        <f t="shared" si="5"/>
        <v>261</v>
      </c>
      <c r="S299" s="68">
        <f t="shared" si="6"/>
        <v>51044</v>
      </c>
      <c r="T299" s="47">
        <f t="shared" si="7"/>
        <v>1079.190945</v>
      </c>
      <c r="U299" s="47">
        <f t="shared" si="8"/>
        <v>423.8125552</v>
      </c>
      <c r="V299" s="47">
        <f t="shared" si="9"/>
        <v>655.37839</v>
      </c>
      <c r="W299" s="47">
        <f t="shared" si="10"/>
        <v>84107.13266</v>
      </c>
      <c r="X299" s="40"/>
      <c r="Y299" s="67" t="str">
        <f t="shared" si="11"/>
        <v/>
      </c>
      <c r="Z299" s="68" t="str">
        <f t="shared" si="12"/>
        <v/>
      </c>
      <c r="AA299" s="47" t="str">
        <f>IF(Y299="","",MIN($D$9+Calculator!free_cash_flow,AD298+AB299))</f>
        <v/>
      </c>
      <c r="AB299" s="47" t="str">
        <f t="shared" si="13"/>
        <v/>
      </c>
      <c r="AC299" s="47" t="str">
        <f t="shared" si="14"/>
        <v/>
      </c>
      <c r="AD299" s="47" t="str">
        <f t="shared" si="15"/>
        <v/>
      </c>
    </row>
    <row r="300" ht="12.75" customHeight="1">
      <c r="A300" s="67" t="str">
        <f>IF(OR(Calculator!prev_total_owed&lt;=0,Calculator!prev_total_owed=""),"",Calculator!prev_pmt_num+1)</f>
        <v/>
      </c>
      <c r="B300" s="68" t="str">
        <f t="shared" si="1"/>
        <v/>
      </c>
      <c r="C300" s="47" t="str">
        <f>IF(A300="","",MIN(D300+Calculator!prev_prin_balance,Calculator!loan_payment+J300))</f>
        <v/>
      </c>
      <c r="D300" s="47" t="str">
        <f>IF(A300="","",ROUND($D$6/12*MAX(0,(Calculator!prev_prin_balance)),2))</f>
        <v/>
      </c>
      <c r="E300" s="47" t="str">
        <f t="shared" si="2"/>
        <v/>
      </c>
      <c r="F300" s="47" t="str">
        <f>IF(A300="","",ROUND(SUM(Calculator!prev_prin_balance,-E300),2))</f>
        <v/>
      </c>
      <c r="G300" s="69" t="str">
        <f t="shared" si="3"/>
        <v/>
      </c>
      <c r="H300" s="47" t="str">
        <f>IF(A300="","",IF(Calculator!prev_prin_balance=0,MIN(Calculator!prev_heloc_prin_balance+Calculator!prev_heloc_int_balance+K300,MAX(0,Calculator!free_cash_flow+Calculator!loan_payment))+IF($O$7="No",0,Calculator!loan_payment+$I$6),IF($O$7="No",Calculator!free_cash_flow,$I$5)))</f>
        <v/>
      </c>
      <c r="I300" s="47" t="str">
        <f>IF(A300="","",IF($O$7="Yes",$I$6+Calculator!loan_payment,0))</f>
        <v/>
      </c>
      <c r="J300" s="47" t="str">
        <f>IF(A300="","",IF(Calculator!prev_prin_balance&lt;=0,0,IF(Calculator!prev_heloc_prin_balance&lt;Calculator!free_cash_flow,MAX(0,MIN($O$6,D300+Calculator!prev_prin_balance+Calculator!loan_payment)),0)))</f>
        <v/>
      </c>
      <c r="K300" s="47" t="str">
        <f>IF(A300="","",ROUND((B300-Calculator!prev_date)*(Calculator!prev_heloc_rate/$O$8)*MAX(0,Calculator!prev_heloc_prin_balance),2))</f>
        <v/>
      </c>
      <c r="L300" s="47" t="str">
        <f>IF(A300="","",MAX(0,MIN(1*H300,Calculator!prev_heloc_int_balance+K300)))</f>
        <v/>
      </c>
      <c r="M300" s="47" t="str">
        <f>IF(A300="","",(Calculator!prev_heloc_int_balance+K300)-L300)</f>
        <v/>
      </c>
      <c r="N300" s="47" t="str">
        <f t="shared" si="4"/>
        <v/>
      </c>
      <c r="O300" s="47" t="str">
        <f>IF(A300="","",Calculator!prev_heloc_prin_balance-N300)</f>
        <v/>
      </c>
      <c r="P300" s="47" t="str">
        <f t="shared" si="16"/>
        <v/>
      </c>
      <c r="Q300" s="40"/>
      <c r="R300" s="67">
        <f t="shared" si="5"/>
        <v>262</v>
      </c>
      <c r="S300" s="68">
        <f t="shared" si="6"/>
        <v>51075</v>
      </c>
      <c r="T300" s="47">
        <f t="shared" si="7"/>
        <v>1079.190945</v>
      </c>
      <c r="U300" s="47">
        <f t="shared" si="8"/>
        <v>420.5356633</v>
      </c>
      <c r="V300" s="47">
        <f t="shared" si="9"/>
        <v>658.655282</v>
      </c>
      <c r="W300" s="47">
        <f t="shared" si="10"/>
        <v>83448.47738</v>
      </c>
      <c r="X300" s="40"/>
      <c r="Y300" s="67" t="str">
        <f t="shared" si="11"/>
        <v/>
      </c>
      <c r="Z300" s="68" t="str">
        <f t="shared" si="12"/>
        <v/>
      </c>
      <c r="AA300" s="47" t="str">
        <f>IF(Y300="","",MIN($D$9+Calculator!free_cash_flow,AD299+AB300))</f>
        <v/>
      </c>
      <c r="AB300" s="47" t="str">
        <f t="shared" si="13"/>
        <v/>
      </c>
      <c r="AC300" s="47" t="str">
        <f t="shared" si="14"/>
        <v/>
      </c>
      <c r="AD300" s="47" t="str">
        <f t="shared" si="15"/>
        <v/>
      </c>
    </row>
    <row r="301" ht="12.75" customHeight="1">
      <c r="A301" s="67" t="str">
        <f>IF(OR(Calculator!prev_total_owed&lt;=0,Calculator!prev_total_owed=""),"",Calculator!prev_pmt_num+1)</f>
        <v/>
      </c>
      <c r="B301" s="68" t="str">
        <f t="shared" si="1"/>
        <v/>
      </c>
      <c r="C301" s="47" t="str">
        <f>IF(A301="","",MIN(D301+Calculator!prev_prin_balance,Calculator!loan_payment+J301))</f>
        <v/>
      </c>
      <c r="D301" s="47" t="str">
        <f>IF(A301="","",ROUND($D$6/12*MAX(0,(Calculator!prev_prin_balance)),2))</f>
        <v/>
      </c>
      <c r="E301" s="47" t="str">
        <f t="shared" si="2"/>
        <v/>
      </c>
      <c r="F301" s="47" t="str">
        <f>IF(A301="","",ROUND(SUM(Calculator!prev_prin_balance,-E301),2))</f>
        <v/>
      </c>
      <c r="G301" s="69" t="str">
        <f t="shared" si="3"/>
        <v/>
      </c>
      <c r="H301" s="47" t="str">
        <f>IF(A301="","",IF(Calculator!prev_prin_balance=0,MIN(Calculator!prev_heloc_prin_balance+Calculator!prev_heloc_int_balance+K301,MAX(0,Calculator!free_cash_flow+Calculator!loan_payment))+IF($O$7="No",0,Calculator!loan_payment+$I$6),IF($O$7="No",Calculator!free_cash_flow,$I$5)))</f>
        <v/>
      </c>
      <c r="I301" s="47" t="str">
        <f>IF(A301="","",IF($O$7="Yes",$I$6+Calculator!loan_payment,0))</f>
        <v/>
      </c>
      <c r="J301" s="47" t="str">
        <f>IF(A301="","",IF(Calculator!prev_prin_balance&lt;=0,0,IF(Calculator!prev_heloc_prin_balance&lt;Calculator!free_cash_flow,MAX(0,MIN($O$6,D301+Calculator!prev_prin_balance+Calculator!loan_payment)),0)))</f>
        <v/>
      </c>
      <c r="K301" s="47" t="str">
        <f>IF(A301="","",ROUND((B301-Calculator!prev_date)*(Calculator!prev_heloc_rate/$O$8)*MAX(0,Calculator!prev_heloc_prin_balance),2))</f>
        <v/>
      </c>
      <c r="L301" s="47" t="str">
        <f>IF(A301="","",MAX(0,MIN(1*H301,Calculator!prev_heloc_int_balance+K301)))</f>
        <v/>
      </c>
      <c r="M301" s="47" t="str">
        <f>IF(A301="","",(Calculator!prev_heloc_int_balance+K301)-L301)</f>
        <v/>
      </c>
      <c r="N301" s="47" t="str">
        <f t="shared" si="4"/>
        <v/>
      </c>
      <c r="O301" s="47" t="str">
        <f>IF(A301="","",Calculator!prev_heloc_prin_balance-N301)</f>
        <v/>
      </c>
      <c r="P301" s="47" t="str">
        <f t="shared" si="16"/>
        <v/>
      </c>
      <c r="Q301" s="40"/>
      <c r="R301" s="67">
        <f t="shared" si="5"/>
        <v>263</v>
      </c>
      <c r="S301" s="68">
        <f t="shared" si="6"/>
        <v>51105</v>
      </c>
      <c r="T301" s="47">
        <f t="shared" si="7"/>
        <v>1079.190945</v>
      </c>
      <c r="U301" s="47">
        <f t="shared" si="8"/>
        <v>417.2423869</v>
      </c>
      <c r="V301" s="47">
        <f t="shared" si="9"/>
        <v>661.9485584</v>
      </c>
      <c r="W301" s="47">
        <f t="shared" si="10"/>
        <v>82786.52882</v>
      </c>
      <c r="X301" s="40"/>
      <c r="Y301" s="67" t="str">
        <f t="shared" si="11"/>
        <v/>
      </c>
      <c r="Z301" s="68" t="str">
        <f t="shared" si="12"/>
        <v/>
      </c>
      <c r="AA301" s="47" t="str">
        <f>IF(Y301="","",MIN($D$9+Calculator!free_cash_flow,AD300+AB301))</f>
        <v/>
      </c>
      <c r="AB301" s="47" t="str">
        <f t="shared" si="13"/>
        <v/>
      </c>
      <c r="AC301" s="47" t="str">
        <f t="shared" si="14"/>
        <v/>
      </c>
      <c r="AD301" s="47" t="str">
        <f t="shared" si="15"/>
        <v/>
      </c>
    </row>
    <row r="302" ht="12.75" customHeight="1">
      <c r="A302" s="67" t="str">
        <f>IF(OR(Calculator!prev_total_owed&lt;=0,Calculator!prev_total_owed=""),"",Calculator!prev_pmt_num+1)</f>
        <v/>
      </c>
      <c r="B302" s="68" t="str">
        <f t="shared" si="1"/>
        <v/>
      </c>
      <c r="C302" s="47" t="str">
        <f>IF(A302="","",MIN(D302+Calculator!prev_prin_balance,Calculator!loan_payment+J302))</f>
        <v/>
      </c>
      <c r="D302" s="47" t="str">
        <f>IF(A302="","",ROUND($D$6/12*MAX(0,(Calculator!prev_prin_balance)),2))</f>
        <v/>
      </c>
      <c r="E302" s="47" t="str">
        <f t="shared" si="2"/>
        <v/>
      </c>
      <c r="F302" s="47" t="str">
        <f>IF(A302="","",ROUND(SUM(Calculator!prev_prin_balance,-E302),2))</f>
        <v/>
      </c>
      <c r="G302" s="69" t="str">
        <f t="shared" si="3"/>
        <v/>
      </c>
      <c r="H302" s="47" t="str">
        <f>IF(A302="","",IF(Calculator!prev_prin_balance=0,MIN(Calculator!prev_heloc_prin_balance+Calculator!prev_heloc_int_balance+K302,MAX(0,Calculator!free_cash_flow+Calculator!loan_payment))+IF($O$7="No",0,Calculator!loan_payment+$I$6),IF($O$7="No",Calculator!free_cash_flow,$I$5)))</f>
        <v/>
      </c>
      <c r="I302" s="47" t="str">
        <f>IF(A302="","",IF($O$7="Yes",$I$6+Calculator!loan_payment,0))</f>
        <v/>
      </c>
      <c r="J302" s="47" t="str">
        <f>IF(A302="","",IF(Calculator!prev_prin_balance&lt;=0,0,IF(Calculator!prev_heloc_prin_balance&lt;Calculator!free_cash_flow,MAX(0,MIN($O$6,D302+Calculator!prev_prin_balance+Calculator!loan_payment)),0)))</f>
        <v/>
      </c>
      <c r="K302" s="47" t="str">
        <f>IF(A302="","",ROUND((B302-Calculator!prev_date)*(Calculator!prev_heloc_rate/$O$8)*MAX(0,Calculator!prev_heloc_prin_balance),2))</f>
        <v/>
      </c>
      <c r="L302" s="47" t="str">
        <f>IF(A302="","",MAX(0,MIN(1*H302,Calculator!prev_heloc_int_balance+K302)))</f>
        <v/>
      </c>
      <c r="M302" s="47" t="str">
        <f>IF(A302="","",(Calculator!prev_heloc_int_balance+K302)-L302)</f>
        <v/>
      </c>
      <c r="N302" s="47" t="str">
        <f t="shared" si="4"/>
        <v/>
      </c>
      <c r="O302" s="47" t="str">
        <f>IF(A302="","",Calculator!prev_heloc_prin_balance-N302)</f>
        <v/>
      </c>
      <c r="P302" s="47" t="str">
        <f t="shared" si="16"/>
        <v/>
      </c>
      <c r="Q302" s="40"/>
      <c r="R302" s="67">
        <f t="shared" si="5"/>
        <v>264</v>
      </c>
      <c r="S302" s="68">
        <f t="shared" si="6"/>
        <v>51136</v>
      </c>
      <c r="T302" s="47">
        <f t="shared" si="7"/>
        <v>1079.190945</v>
      </c>
      <c r="U302" s="47">
        <f t="shared" si="8"/>
        <v>413.9326441</v>
      </c>
      <c r="V302" s="47">
        <f t="shared" si="9"/>
        <v>665.2583012</v>
      </c>
      <c r="W302" s="47">
        <f t="shared" si="10"/>
        <v>82121.27052</v>
      </c>
      <c r="X302" s="40"/>
      <c r="Y302" s="67" t="str">
        <f t="shared" si="11"/>
        <v/>
      </c>
      <c r="Z302" s="68" t="str">
        <f t="shared" si="12"/>
        <v/>
      </c>
      <c r="AA302" s="47" t="str">
        <f>IF(Y302="","",MIN($D$9+Calculator!free_cash_flow,AD301+AB302))</f>
        <v/>
      </c>
      <c r="AB302" s="47" t="str">
        <f t="shared" si="13"/>
        <v/>
      </c>
      <c r="AC302" s="47" t="str">
        <f t="shared" si="14"/>
        <v/>
      </c>
      <c r="AD302" s="47" t="str">
        <f t="shared" si="15"/>
        <v/>
      </c>
    </row>
    <row r="303" ht="12.75" customHeight="1">
      <c r="A303" s="67" t="str">
        <f>IF(OR(Calculator!prev_total_owed&lt;=0,Calculator!prev_total_owed=""),"",Calculator!prev_pmt_num+1)</f>
        <v/>
      </c>
      <c r="B303" s="68" t="str">
        <f t="shared" si="1"/>
        <v/>
      </c>
      <c r="C303" s="47" t="str">
        <f>IF(A303="","",MIN(D303+Calculator!prev_prin_balance,Calculator!loan_payment+J303))</f>
        <v/>
      </c>
      <c r="D303" s="47" t="str">
        <f>IF(A303="","",ROUND($D$6/12*MAX(0,(Calculator!prev_prin_balance)),2))</f>
        <v/>
      </c>
      <c r="E303" s="47" t="str">
        <f t="shared" si="2"/>
        <v/>
      </c>
      <c r="F303" s="47" t="str">
        <f>IF(A303="","",ROUND(SUM(Calculator!prev_prin_balance,-E303),2))</f>
        <v/>
      </c>
      <c r="G303" s="69" t="str">
        <f t="shared" si="3"/>
        <v/>
      </c>
      <c r="H303" s="47" t="str">
        <f>IF(A303="","",IF(Calculator!prev_prin_balance=0,MIN(Calculator!prev_heloc_prin_balance+Calculator!prev_heloc_int_balance+K303,MAX(0,Calculator!free_cash_flow+Calculator!loan_payment))+IF($O$7="No",0,Calculator!loan_payment+$I$6),IF($O$7="No",Calculator!free_cash_flow,$I$5)))</f>
        <v/>
      </c>
      <c r="I303" s="47" t="str">
        <f>IF(A303="","",IF($O$7="Yes",$I$6+Calculator!loan_payment,0))</f>
        <v/>
      </c>
      <c r="J303" s="47" t="str">
        <f>IF(A303="","",IF(Calculator!prev_prin_balance&lt;=0,0,IF(Calculator!prev_heloc_prin_balance&lt;Calculator!free_cash_flow,MAX(0,MIN($O$6,D303+Calculator!prev_prin_balance+Calculator!loan_payment)),0)))</f>
        <v/>
      </c>
      <c r="K303" s="47" t="str">
        <f>IF(A303="","",ROUND((B303-Calculator!prev_date)*(Calculator!prev_heloc_rate/$O$8)*MAX(0,Calculator!prev_heloc_prin_balance),2))</f>
        <v/>
      </c>
      <c r="L303" s="47" t="str">
        <f>IF(A303="","",MAX(0,MIN(1*H303,Calculator!prev_heloc_int_balance+K303)))</f>
        <v/>
      </c>
      <c r="M303" s="47" t="str">
        <f>IF(A303="","",(Calculator!prev_heloc_int_balance+K303)-L303)</f>
        <v/>
      </c>
      <c r="N303" s="47" t="str">
        <f t="shared" si="4"/>
        <v/>
      </c>
      <c r="O303" s="47" t="str">
        <f>IF(A303="","",Calculator!prev_heloc_prin_balance-N303)</f>
        <v/>
      </c>
      <c r="P303" s="47" t="str">
        <f t="shared" si="16"/>
        <v/>
      </c>
      <c r="Q303" s="40"/>
      <c r="R303" s="67">
        <f t="shared" si="5"/>
        <v>265</v>
      </c>
      <c r="S303" s="68">
        <f t="shared" si="6"/>
        <v>51167</v>
      </c>
      <c r="T303" s="47">
        <f t="shared" si="7"/>
        <v>1079.190945</v>
      </c>
      <c r="U303" s="47">
        <f t="shared" si="8"/>
        <v>410.6063526</v>
      </c>
      <c r="V303" s="47">
        <f t="shared" si="9"/>
        <v>668.5845927</v>
      </c>
      <c r="W303" s="47">
        <f t="shared" si="10"/>
        <v>81452.68592</v>
      </c>
      <c r="X303" s="40"/>
      <c r="Y303" s="67" t="str">
        <f t="shared" si="11"/>
        <v/>
      </c>
      <c r="Z303" s="68" t="str">
        <f t="shared" si="12"/>
        <v/>
      </c>
      <c r="AA303" s="47" t="str">
        <f>IF(Y303="","",MIN($D$9+Calculator!free_cash_flow,AD302+AB303))</f>
        <v/>
      </c>
      <c r="AB303" s="47" t="str">
        <f t="shared" si="13"/>
        <v/>
      </c>
      <c r="AC303" s="47" t="str">
        <f t="shared" si="14"/>
        <v/>
      </c>
      <c r="AD303" s="47" t="str">
        <f t="shared" si="15"/>
        <v/>
      </c>
    </row>
    <row r="304" ht="12.75" customHeight="1">
      <c r="A304" s="67" t="str">
        <f>IF(OR(Calculator!prev_total_owed&lt;=0,Calculator!prev_total_owed=""),"",Calculator!prev_pmt_num+1)</f>
        <v/>
      </c>
      <c r="B304" s="68" t="str">
        <f t="shared" si="1"/>
        <v/>
      </c>
      <c r="C304" s="47" t="str">
        <f>IF(A304="","",MIN(D304+Calculator!prev_prin_balance,Calculator!loan_payment+J304))</f>
        <v/>
      </c>
      <c r="D304" s="47" t="str">
        <f>IF(A304="","",ROUND($D$6/12*MAX(0,(Calculator!prev_prin_balance)),2))</f>
        <v/>
      </c>
      <c r="E304" s="47" t="str">
        <f t="shared" si="2"/>
        <v/>
      </c>
      <c r="F304" s="47" t="str">
        <f>IF(A304="","",ROUND(SUM(Calculator!prev_prin_balance,-E304),2))</f>
        <v/>
      </c>
      <c r="G304" s="69" t="str">
        <f t="shared" si="3"/>
        <v/>
      </c>
      <c r="H304" s="47" t="str">
        <f>IF(A304="","",IF(Calculator!prev_prin_balance=0,MIN(Calculator!prev_heloc_prin_balance+Calculator!prev_heloc_int_balance+K304,MAX(0,Calculator!free_cash_flow+Calculator!loan_payment))+IF($O$7="No",0,Calculator!loan_payment+$I$6),IF($O$7="No",Calculator!free_cash_flow,$I$5)))</f>
        <v/>
      </c>
      <c r="I304" s="47" t="str">
        <f>IF(A304="","",IF($O$7="Yes",$I$6+Calculator!loan_payment,0))</f>
        <v/>
      </c>
      <c r="J304" s="47" t="str">
        <f>IF(A304="","",IF(Calculator!prev_prin_balance&lt;=0,0,IF(Calculator!prev_heloc_prin_balance&lt;Calculator!free_cash_flow,MAX(0,MIN($O$6,D304+Calculator!prev_prin_balance+Calculator!loan_payment)),0)))</f>
        <v/>
      </c>
      <c r="K304" s="47" t="str">
        <f>IF(A304="","",ROUND((B304-Calculator!prev_date)*(Calculator!prev_heloc_rate/$O$8)*MAX(0,Calculator!prev_heloc_prin_balance),2))</f>
        <v/>
      </c>
      <c r="L304" s="47" t="str">
        <f>IF(A304="","",MAX(0,MIN(1*H304,Calculator!prev_heloc_int_balance+K304)))</f>
        <v/>
      </c>
      <c r="M304" s="47" t="str">
        <f>IF(A304="","",(Calculator!prev_heloc_int_balance+K304)-L304)</f>
        <v/>
      </c>
      <c r="N304" s="47" t="str">
        <f t="shared" si="4"/>
        <v/>
      </c>
      <c r="O304" s="47" t="str">
        <f>IF(A304="","",Calculator!prev_heloc_prin_balance-N304)</f>
        <v/>
      </c>
      <c r="P304" s="47" t="str">
        <f t="shared" si="16"/>
        <v/>
      </c>
      <c r="Q304" s="40"/>
      <c r="R304" s="67">
        <f t="shared" si="5"/>
        <v>266</v>
      </c>
      <c r="S304" s="68">
        <f t="shared" si="6"/>
        <v>51196</v>
      </c>
      <c r="T304" s="47">
        <f t="shared" si="7"/>
        <v>1079.190945</v>
      </c>
      <c r="U304" s="47">
        <f t="shared" si="8"/>
        <v>407.2634296</v>
      </c>
      <c r="V304" s="47">
        <f t="shared" si="9"/>
        <v>671.9275157</v>
      </c>
      <c r="W304" s="47">
        <f t="shared" si="10"/>
        <v>80780.75841</v>
      </c>
      <c r="X304" s="40"/>
      <c r="Y304" s="67" t="str">
        <f t="shared" si="11"/>
        <v/>
      </c>
      <c r="Z304" s="68" t="str">
        <f t="shared" si="12"/>
        <v/>
      </c>
      <c r="AA304" s="47" t="str">
        <f>IF(Y304="","",MIN($D$9+Calculator!free_cash_flow,AD303+AB304))</f>
        <v/>
      </c>
      <c r="AB304" s="47" t="str">
        <f t="shared" si="13"/>
        <v/>
      </c>
      <c r="AC304" s="47" t="str">
        <f t="shared" si="14"/>
        <v/>
      </c>
      <c r="AD304" s="47" t="str">
        <f t="shared" si="15"/>
        <v/>
      </c>
    </row>
    <row r="305" ht="12.75" customHeight="1">
      <c r="A305" s="67" t="str">
        <f>IF(OR(Calculator!prev_total_owed&lt;=0,Calculator!prev_total_owed=""),"",Calculator!prev_pmt_num+1)</f>
        <v/>
      </c>
      <c r="B305" s="68" t="str">
        <f t="shared" si="1"/>
        <v/>
      </c>
      <c r="C305" s="47" t="str">
        <f>IF(A305="","",MIN(D305+Calculator!prev_prin_balance,Calculator!loan_payment+J305))</f>
        <v/>
      </c>
      <c r="D305" s="47" t="str">
        <f>IF(A305="","",ROUND($D$6/12*MAX(0,(Calculator!prev_prin_balance)),2))</f>
        <v/>
      </c>
      <c r="E305" s="47" t="str">
        <f t="shared" si="2"/>
        <v/>
      </c>
      <c r="F305" s="47" t="str">
        <f>IF(A305="","",ROUND(SUM(Calculator!prev_prin_balance,-E305),2))</f>
        <v/>
      </c>
      <c r="G305" s="69" t="str">
        <f t="shared" si="3"/>
        <v/>
      </c>
      <c r="H305" s="47" t="str">
        <f>IF(A305="","",IF(Calculator!prev_prin_balance=0,MIN(Calculator!prev_heloc_prin_balance+Calculator!prev_heloc_int_balance+K305,MAX(0,Calculator!free_cash_flow+Calculator!loan_payment))+IF($O$7="No",0,Calculator!loan_payment+$I$6),IF($O$7="No",Calculator!free_cash_flow,$I$5)))</f>
        <v/>
      </c>
      <c r="I305" s="47" t="str">
        <f>IF(A305="","",IF($O$7="Yes",$I$6+Calculator!loan_payment,0))</f>
        <v/>
      </c>
      <c r="J305" s="47" t="str">
        <f>IF(A305="","",IF(Calculator!prev_prin_balance&lt;=0,0,IF(Calculator!prev_heloc_prin_balance&lt;Calculator!free_cash_flow,MAX(0,MIN($O$6,D305+Calculator!prev_prin_balance+Calculator!loan_payment)),0)))</f>
        <v/>
      </c>
      <c r="K305" s="47" t="str">
        <f>IF(A305="","",ROUND((B305-Calculator!prev_date)*(Calculator!prev_heloc_rate/$O$8)*MAX(0,Calculator!prev_heloc_prin_balance),2))</f>
        <v/>
      </c>
      <c r="L305" s="47" t="str">
        <f>IF(A305="","",MAX(0,MIN(1*H305,Calculator!prev_heloc_int_balance+K305)))</f>
        <v/>
      </c>
      <c r="M305" s="47" t="str">
        <f>IF(A305="","",(Calculator!prev_heloc_int_balance+K305)-L305)</f>
        <v/>
      </c>
      <c r="N305" s="47" t="str">
        <f t="shared" si="4"/>
        <v/>
      </c>
      <c r="O305" s="47" t="str">
        <f>IF(A305="","",Calculator!prev_heloc_prin_balance-N305)</f>
        <v/>
      </c>
      <c r="P305" s="47" t="str">
        <f t="shared" si="16"/>
        <v/>
      </c>
      <c r="Q305" s="40"/>
      <c r="R305" s="67">
        <f t="shared" si="5"/>
        <v>267</v>
      </c>
      <c r="S305" s="68">
        <f t="shared" si="6"/>
        <v>51227</v>
      </c>
      <c r="T305" s="47">
        <f t="shared" si="7"/>
        <v>1079.190945</v>
      </c>
      <c r="U305" s="47">
        <f t="shared" si="8"/>
        <v>403.903792</v>
      </c>
      <c r="V305" s="47">
        <f t="shared" si="9"/>
        <v>675.2871532</v>
      </c>
      <c r="W305" s="47">
        <f t="shared" si="10"/>
        <v>80105.47126</v>
      </c>
      <c r="X305" s="40"/>
      <c r="Y305" s="67" t="str">
        <f t="shared" si="11"/>
        <v/>
      </c>
      <c r="Z305" s="68" t="str">
        <f t="shared" si="12"/>
        <v/>
      </c>
      <c r="AA305" s="47" t="str">
        <f>IF(Y305="","",MIN($D$9+Calculator!free_cash_flow,AD304+AB305))</f>
        <v/>
      </c>
      <c r="AB305" s="47" t="str">
        <f t="shared" si="13"/>
        <v/>
      </c>
      <c r="AC305" s="47" t="str">
        <f t="shared" si="14"/>
        <v/>
      </c>
      <c r="AD305" s="47" t="str">
        <f t="shared" si="15"/>
        <v/>
      </c>
    </row>
    <row r="306" ht="12.75" customHeight="1">
      <c r="A306" s="67" t="str">
        <f>IF(OR(Calculator!prev_total_owed&lt;=0,Calculator!prev_total_owed=""),"",Calculator!prev_pmt_num+1)</f>
        <v/>
      </c>
      <c r="B306" s="68" t="str">
        <f t="shared" si="1"/>
        <v/>
      </c>
      <c r="C306" s="47" t="str">
        <f>IF(A306="","",MIN(D306+Calculator!prev_prin_balance,Calculator!loan_payment+J306))</f>
        <v/>
      </c>
      <c r="D306" s="47" t="str">
        <f>IF(A306="","",ROUND($D$6/12*MAX(0,(Calculator!prev_prin_balance)),2))</f>
        <v/>
      </c>
      <c r="E306" s="47" t="str">
        <f t="shared" si="2"/>
        <v/>
      </c>
      <c r="F306" s="47" t="str">
        <f>IF(A306="","",ROUND(SUM(Calculator!prev_prin_balance,-E306),2))</f>
        <v/>
      </c>
      <c r="G306" s="69" t="str">
        <f t="shared" si="3"/>
        <v/>
      </c>
      <c r="H306" s="47" t="str">
        <f>IF(A306="","",IF(Calculator!prev_prin_balance=0,MIN(Calculator!prev_heloc_prin_balance+Calculator!prev_heloc_int_balance+K306,MAX(0,Calculator!free_cash_flow+Calculator!loan_payment))+IF($O$7="No",0,Calculator!loan_payment+$I$6),IF($O$7="No",Calculator!free_cash_flow,$I$5)))</f>
        <v/>
      </c>
      <c r="I306" s="47" t="str">
        <f>IF(A306="","",IF($O$7="Yes",$I$6+Calculator!loan_payment,0))</f>
        <v/>
      </c>
      <c r="J306" s="47" t="str">
        <f>IF(A306="","",IF(Calculator!prev_prin_balance&lt;=0,0,IF(Calculator!prev_heloc_prin_balance&lt;Calculator!free_cash_flow,MAX(0,MIN($O$6,D306+Calculator!prev_prin_balance+Calculator!loan_payment)),0)))</f>
        <v/>
      </c>
      <c r="K306" s="47" t="str">
        <f>IF(A306="","",ROUND((B306-Calculator!prev_date)*(Calculator!prev_heloc_rate/$O$8)*MAX(0,Calculator!prev_heloc_prin_balance),2))</f>
        <v/>
      </c>
      <c r="L306" s="47" t="str">
        <f>IF(A306="","",MAX(0,MIN(1*H306,Calculator!prev_heloc_int_balance+K306)))</f>
        <v/>
      </c>
      <c r="M306" s="47" t="str">
        <f>IF(A306="","",(Calculator!prev_heloc_int_balance+K306)-L306)</f>
        <v/>
      </c>
      <c r="N306" s="47" t="str">
        <f t="shared" si="4"/>
        <v/>
      </c>
      <c r="O306" s="47" t="str">
        <f>IF(A306="","",Calculator!prev_heloc_prin_balance-N306)</f>
        <v/>
      </c>
      <c r="P306" s="47" t="str">
        <f t="shared" si="16"/>
        <v/>
      </c>
      <c r="Q306" s="40"/>
      <c r="R306" s="67">
        <f t="shared" si="5"/>
        <v>268</v>
      </c>
      <c r="S306" s="68">
        <f t="shared" si="6"/>
        <v>51257</v>
      </c>
      <c r="T306" s="47">
        <f t="shared" si="7"/>
        <v>1079.190945</v>
      </c>
      <c r="U306" s="47">
        <f t="shared" si="8"/>
        <v>400.5273563</v>
      </c>
      <c r="V306" s="47">
        <f t="shared" si="9"/>
        <v>678.663589</v>
      </c>
      <c r="W306" s="47">
        <f t="shared" si="10"/>
        <v>79426.80767</v>
      </c>
      <c r="X306" s="40"/>
      <c r="Y306" s="67" t="str">
        <f t="shared" si="11"/>
        <v/>
      </c>
      <c r="Z306" s="68" t="str">
        <f t="shared" si="12"/>
        <v/>
      </c>
      <c r="AA306" s="47" t="str">
        <f>IF(Y306="","",MIN($D$9+Calculator!free_cash_flow,AD305+AB306))</f>
        <v/>
      </c>
      <c r="AB306" s="47" t="str">
        <f t="shared" si="13"/>
        <v/>
      </c>
      <c r="AC306" s="47" t="str">
        <f t="shared" si="14"/>
        <v/>
      </c>
      <c r="AD306" s="47" t="str">
        <f t="shared" si="15"/>
        <v/>
      </c>
    </row>
    <row r="307" ht="12.75" customHeight="1">
      <c r="A307" s="67" t="str">
        <f>IF(OR(Calculator!prev_total_owed&lt;=0,Calculator!prev_total_owed=""),"",Calculator!prev_pmt_num+1)</f>
        <v/>
      </c>
      <c r="B307" s="68" t="str">
        <f t="shared" si="1"/>
        <v/>
      </c>
      <c r="C307" s="47" t="str">
        <f>IF(A307="","",MIN(D307+Calculator!prev_prin_balance,Calculator!loan_payment+J307))</f>
        <v/>
      </c>
      <c r="D307" s="47" t="str">
        <f>IF(A307="","",ROUND($D$6/12*MAX(0,(Calculator!prev_prin_balance)),2))</f>
        <v/>
      </c>
      <c r="E307" s="47" t="str">
        <f t="shared" si="2"/>
        <v/>
      </c>
      <c r="F307" s="47" t="str">
        <f>IF(A307="","",ROUND(SUM(Calculator!prev_prin_balance,-E307),2))</f>
        <v/>
      </c>
      <c r="G307" s="69" t="str">
        <f t="shared" si="3"/>
        <v/>
      </c>
      <c r="H307" s="47" t="str">
        <f>IF(A307="","",IF(Calculator!prev_prin_balance=0,MIN(Calculator!prev_heloc_prin_balance+Calculator!prev_heloc_int_balance+K307,MAX(0,Calculator!free_cash_flow+Calculator!loan_payment))+IF($O$7="No",0,Calculator!loan_payment+$I$6),IF($O$7="No",Calculator!free_cash_flow,$I$5)))</f>
        <v/>
      </c>
      <c r="I307" s="47" t="str">
        <f>IF(A307="","",IF($O$7="Yes",$I$6+Calculator!loan_payment,0))</f>
        <v/>
      </c>
      <c r="J307" s="47" t="str">
        <f>IF(A307="","",IF(Calculator!prev_prin_balance&lt;=0,0,IF(Calculator!prev_heloc_prin_balance&lt;Calculator!free_cash_flow,MAX(0,MIN($O$6,D307+Calculator!prev_prin_balance+Calculator!loan_payment)),0)))</f>
        <v/>
      </c>
      <c r="K307" s="47" t="str">
        <f>IF(A307="","",ROUND((B307-Calculator!prev_date)*(Calculator!prev_heloc_rate/$O$8)*MAX(0,Calculator!prev_heloc_prin_balance),2))</f>
        <v/>
      </c>
      <c r="L307" s="47" t="str">
        <f>IF(A307="","",MAX(0,MIN(1*H307,Calculator!prev_heloc_int_balance+K307)))</f>
        <v/>
      </c>
      <c r="M307" s="47" t="str">
        <f>IF(A307="","",(Calculator!prev_heloc_int_balance+K307)-L307)</f>
        <v/>
      </c>
      <c r="N307" s="47" t="str">
        <f t="shared" si="4"/>
        <v/>
      </c>
      <c r="O307" s="47" t="str">
        <f>IF(A307="","",Calculator!prev_heloc_prin_balance-N307)</f>
        <v/>
      </c>
      <c r="P307" s="47" t="str">
        <f t="shared" si="16"/>
        <v/>
      </c>
      <c r="Q307" s="40"/>
      <c r="R307" s="67">
        <f t="shared" si="5"/>
        <v>269</v>
      </c>
      <c r="S307" s="68">
        <f t="shared" si="6"/>
        <v>51288</v>
      </c>
      <c r="T307" s="47">
        <f t="shared" si="7"/>
        <v>1079.190945</v>
      </c>
      <c r="U307" s="47">
        <f t="shared" si="8"/>
        <v>397.1340383</v>
      </c>
      <c r="V307" s="47">
        <f t="shared" si="9"/>
        <v>682.0569069</v>
      </c>
      <c r="W307" s="47">
        <f t="shared" si="10"/>
        <v>78744.75076</v>
      </c>
      <c r="X307" s="40"/>
      <c r="Y307" s="67" t="str">
        <f t="shared" si="11"/>
        <v/>
      </c>
      <c r="Z307" s="68" t="str">
        <f t="shared" si="12"/>
        <v/>
      </c>
      <c r="AA307" s="47" t="str">
        <f>IF(Y307="","",MIN($D$9+Calculator!free_cash_flow,AD306+AB307))</f>
        <v/>
      </c>
      <c r="AB307" s="47" t="str">
        <f t="shared" si="13"/>
        <v/>
      </c>
      <c r="AC307" s="47" t="str">
        <f t="shared" si="14"/>
        <v/>
      </c>
      <c r="AD307" s="47" t="str">
        <f t="shared" si="15"/>
        <v/>
      </c>
    </row>
    <row r="308" ht="12.75" customHeight="1">
      <c r="A308" s="67" t="str">
        <f>IF(OR(Calculator!prev_total_owed&lt;=0,Calculator!prev_total_owed=""),"",Calculator!prev_pmt_num+1)</f>
        <v/>
      </c>
      <c r="B308" s="68" t="str">
        <f t="shared" si="1"/>
        <v/>
      </c>
      <c r="C308" s="47" t="str">
        <f>IF(A308="","",MIN(D308+Calculator!prev_prin_balance,Calculator!loan_payment+J308))</f>
        <v/>
      </c>
      <c r="D308" s="47" t="str">
        <f>IF(A308="","",ROUND($D$6/12*MAX(0,(Calculator!prev_prin_balance)),2))</f>
        <v/>
      </c>
      <c r="E308" s="47" t="str">
        <f t="shared" si="2"/>
        <v/>
      </c>
      <c r="F308" s="47" t="str">
        <f>IF(A308="","",ROUND(SUM(Calculator!prev_prin_balance,-E308),2))</f>
        <v/>
      </c>
      <c r="G308" s="69" t="str">
        <f t="shared" si="3"/>
        <v/>
      </c>
      <c r="H308" s="47" t="str">
        <f>IF(A308="","",IF(Calculator!prev_prin_balance=0,MIN(Calculator!prev_heloc_prin_balance+Calculator!prev_heloc_int_balance+K308,MAX(0,Calculator!free_cash_flow+Calculator!loan_payment))+IF($O$7="No",0,Calculator!loan_payment+$I$6),IF($O$7="No",Calculator!free_cash_flow,$I$5)))</f>
        <v/>
      </c>
      <c r="I308" s="47" t="str">
        <f>IF(A308="","",IF($O$7="Yes",$I$6+Calculator!loan_payment,0))</f>
        <v/>
      </c>
      <c r="J308" s="47" t="str">
        <f>IF(A308="","",IF(Calculator!prev_prin_balance&lt;=0,0,IF(Calculator!prev_heloc_prin_balance&lt;Calculator!free_cash_flow,MAX(0,MIN($O$6,D308+Calculator!prev_prin_balance+Calculator!loan_payment)),0)))</f>
        <v/>
      </c>
      <c r="K308" s="47" t="str">
        <f>IF(A308="","",ROUND((B308-Calculator!prev_date)*(Calculator!prev_heloc_rate/$O$8)*MAX(0,Calculator!prev_heloc_prin_balance),2))</f>
        <v/>
      </c>
      <c r="L308" s="47" t="str">
        <f>IF(A308="","",MAX(0,MIN(1*H308,Calculator!prev_heloc_int_balance+K308)))</f>
        <v/>
      </c>
      <c r="M308" s="47" t="str">
        <f>IF(A308="","",(Calculator!prev_heloc_int_balance+K308)-L308)</f>
        <v/>
      </c>
      <c r="N308" s="47" t="str">
        <f t="shared" si="4"/>
        <v/>
      </c>
      <c r="O308" s="47" t="str">
        <f>IF(A308="","",Calculator!prev_heloc_prin_balance-N308)</f>
        <v/>
      </c>
      <c r="P308" s="47" t="str">
        <f t="shared" si="16"/>
        <v/>
      </c>
      <c r="Q308" s="40"/>
      <c r="R308" s="67">
        <f t="shared" si="5"/>
        <v>270</v>
      </c>
      <c r="S308" s="68">
        <f t="shared" si="6"/>
        <v>51318</v>
      </c>
      <c r="T308" s="47">
        <f t="shared" si="7"/>
        <v>1079.190945</v>
      </c>
      <c r="U308" s="47">
        <f t="shared" si="8"/>
        <v>393.7237538</v>
      </c>
      <c r="V308" s="47">
        <f t="shared" si="9"/>
        <v>685.4671915</v>
      </c>
      <c r="W308" s="47">
        <f t="shared" si="10"/>
        <v>78059.28357</v>
      </c>
      <c r="X308" s="40"/>
      <c r="Y308" s="67" t="str">
        <f t="shared" si="11"/>
        <v/>
      </c>
      <c r="Z308" s="68" t="str">
        <f t="shared" si="12"/>
        <v/>
      </c>
      <c r="AA308" s="47" t="str">
        <f>IF(Y308="","",MIN($D$9+Calculator!free_cash_flow,AD307+AB308))</f>
        <v/>
      </c>
      <c r="AB308" s="47" t="str">
        <f t="shared" si="13"/>
        <v/>
      </c>
      <c r="AC308" s="47" t="str">
        <f t="shared" si="14"/>
        <v/>
      </c>
      <c r="AD308" s="47" t="str">
        <f t="shared" si="15"/>
        <v/>
      </c>
    </row>
    <row r="309" ht="12.75" customHeight="1">
      <c r="A309" s="67" t="str">
        <f>IF(OR(Calculator!prev_total_owed&lt;=0,Calculator!prev_total_owed=""),"",Calculator!prev_pmt_num+1)</f>
        <v/>
      </c>
      <c r="B309" s="68" t="str">
        <f t="shared" si="1"/>
        <v/>
      </c>
      <c r="C309" s="47" t="str">
        <f>IF(A309="","",MIN(D309+Calculator!prev_prin_balance,Calculator!loan_payment+J309))</f>
        <v/>
      </c>
      <c r="D309" s="47" t="str">
        <f>IF(A309="","",ROUND($D$6/12*MAX(0,(Calculator!prev_prin_balance)),2))</f>
        <v/>
      </c>
      <c r="E309" s="47" t="str">
        <f t="shared" si="2"/>
        <v/>
      </c>
      <c r="F309" s="47" t="str">
        <f>IF(A309="","",ROUND(SUM(Calculator!prev_prin_balance,-E309),2))</f>
        <v/>
      </c>
      <c r="G309" s="69" t="str">
        <f t="shared" si="3"/>
        <v/>
      </c>
      <c r="H309" s="47" t="str">
        <f>IF(A309="","",IF(Calculator!prev_prin_balance=0,MIN(Calculator!prev_heloc_prin_balance+Calculator!prev_heloc_int_balance+K309,MAX(0,Calculator!free_cash_flow+Calculator!loan_payment))+IF($O$7="No",0,Calculator!loan_payment+$I$6),IF($O$7="No",Calculator!free_cash_flow,$I$5)))</f>
        <v/>
      </c>
      <c r="I309" s="47" t="str">
        <f>IF(A309="","",IF($O$7="Yes",$I$6+Calculator!loan_payment,0))</f>
        <v/>
      </c>
      <c r="J309" s="47" t="str">
        <f>IF(A309="","",IF(Calculator!prev_prin_balance&lt;=0,0,IF(Calculator!prev_heloc_prin_balance&lt;Calculator!free_cash_flow,MAX(0,MIN($O$6,D309+Calculator!prev_prin_balance+Calculator!loan_payment)),0)))</f>
        <v/>
      </c>
      <c r="K309" s="47" t="str">
        <f>IF(A309="","",ROUND((B309-Calculator!prev_date)*(Calculator!prev_heloc_rate/$O$8)*MAX(0,Calculator!prev_heloc_prin_balance),2))</f>
        <v/>
      </c>
      <c r="L309" s="47" t="str">
        <f>IF(A309="","",MAX(0,MIN(1*H309,Calculator!prev_heloc_int_balance+K309)))</f>
        <v/>
      </c>
      <c r="M309" s="47" t="str">
        <f>IF(A309="","",(Calculator!prev_heloc_int_balance+K309)-L309)</f>
        <v/>
      </c>
      <c r="N309" s="47" t="str">
        <f t="shared" si="4"/>
        <v/>
      </c>
      <c r="O309" s="47" t="str">
        <f>IF(A309="","",Calculator!prev_heloc_prin_balance-N309)</f>
        <v/>
      </c>
      <c r="P309" s="47" t="str">
        <f t="shared" si="16"/>
        <v/>
      </c>
      <c r="Q309" s="40"/>
      <c r="R309" s="67">
        <f t="shared" si="5"/>
        <v>271</v>
      </c>
      <c r="S309" s="68">
        <f t="shared" si="6"/>
        <v>51349</v>
      </c>
      <c r="T309" s="47">
        <f t="shared" si="7"/>
        <v>1079.190945</v>
      </c>
      <c r="U309" s="47">
        <f t="shared" si="8"/>
        <v>390.2964178</v>
      </c>
      <c r="V309" s="47">
        <f t="shared" si="9"/>
        <v>688.8945274</v>
      </c>
      <c r="W309" s="47">
        <f t="shared" si="10"/>
        <v>77370.38904</v>
      </c>
      <c r="X309" s="40"/>
      <c r="Y309" s="67" t="str">
        <f t="shared" si="11"/>
        <v/>
      </c>
      <c r="Z309" s="68" t="str">
        <f t="shared" si="12"/>
        <v/>
      </c>
      <c r="AA309" s="47" t="str">
        <f>IF(Y309="","",MIN($D$9+Calculator!free_cash_flow,AD308+AB309))</f>
        <v/>
      </c>
      <c r="AB309" s="47" t="str">
        <f t="shared" si="13"/>
        <v/>
      </c>
      <c r="AC309" s="47" t="str">
        <f t="shared" si="14"/>
        <v/>
      </c>
      <c r="AD309" s="47" t="str">
        <f t="shared" si="15"/>
        <v/>
      </c>
    </row>
    <row r="310" ht="12.75" customHeight="1">
      <c r="A310" s="67" t="str">
        <f>IF(OR(Calculator!prev_total_owed&lt;=0,Calculator!prev_total_owed=""),"",Calculator!prev_pmt_num+1)</f>
        <v/>
      </c>
      <c r="B310" s="68" t="str">
        <f t="shared" si="1"/>
        <v/>
      </c>
      <c r="C310" s="47" t="str">
        <f>IF(A310="","",MIN(D310+Calculator!prev_prin_balance,Calculator!loan_payment+J310))</f>
        <v/>
      </c>
      <c r="D310" s="47" t="str">
        <f>IF(A310="","",ROUND($D$6/12*MAX(0,(Calculator!prev_prin_balance)),2))</f>
        <v/>
      </c>
      <c r="E310" s="47" t="str">
        <f t="shared" si="2"/>
        <v/>
      </c>
      <c r="F310" s="47" t="str">
        <f>IF(A310="","",ROUND(SUM(Calculator!prev_prin_balance,-E310),2))</f>
        <v/>
      </c>
      <c r="G310" s="69" t="str">
        <f t="shared" si="3"/>
        <v/>
      </c>
      <c r="H310" s="47" t="str">
        <f>IF(A310="","",IF(Calculator!prev_prin_balance=0,MIN(Calculator!prev_heloc_prin_balance+Calculator!prev_heloc_int_balance+K310,MAX(0,Calculator!free_cash_flow+Calculator!loan_payment))+IF($O$7="No",0,Calculator!loan_payment+$I$6),IF($O$7="No",Calculator!free_cash_flow,$I$5)))</f>
        <v/>
      </c>
      <c r="I310" s="47" t="str">
        <f>IF(A310="","",IF($O$7="Yes",$I$6+Calculator!loan_payment,0))</f>
        <v/>
      </c>
      <c r="J310" s="47" t="str">
        <f>IF(A310="","",IF(Calculator!prev_prin_balance&lt;=0,0,IF(Calculator!prev_heloc_prin_balance&lt;Calculator!free_cash_flow,MAX(0,MIN($O$6,D310+Calculator!prev_prin_balance+Calculator!loan_payment)),0)))</f>
        <v/>
      </c>
      <c r="K310" s="47" t="str">
        <f>IF(A310="","",ROUND((B310-Calculator!prev_date)*(Calculator!prev_heloc_rate/$O$8)*MAX(0,Calculator!prev_heloc_prin_balance),2))</f>
        <v/>
      </c>
      <c r="L310" s="47" t="str">
        <f>IF(A310="","",MAX(0,MIN(1*H310,Calculator!prev_heloc_int_balance+K310)))</f>
        <v/>
      </c>
      <c r="M310" s="47" t="str">
        <f>IF(A310="","",(Calculator!prev_heloc_int_balance+K310)-L310)</f>
        <v/>
      </c>
      <c r="N310" s="47" t="str">
        <f t="shared" si="4"/>
        <v/>
      </c>
      <c r="O310" s="47" t="str">
        <f>IF(A310="","",Calculator!prev_heloc_prin_balance-N310)</f>
        <v/>
      </c>
      <c r="P310" s="47" t="str">
        <f t="shared" si="16"/>
        <v/>
      </c>
      <c r="Q310" s="40"/>
      <c r="R310" s="67">
        <f t="shared" si="5"/>
        <v>272</v>
      </c>
      <c r="S310" s="68">
        <f t="shared" si="6"/>
        <v>51380</v>
      </c>
      <c r="T310" s="47">
        <f t="shared" si="7"/>
        <v>1079.190945</v>
      </c>
      <c r="U310" s="47">
        <f t="shared" si="8"/>
        <v>386.8519452</v>
      </c>
      <c r="V310" s="47">
        <f t="shared" si="9"/>
        <v>692.3390001</v>
      </c>
      <c r="W310" s="47">
        <f t="shared" si="10"/>
        <v>76678.05004</v>
      </c>
      <c r="X310" s="40"/>
      <c r="Y310" s="67" t="str">
        <f t="shared" si="11"/>
        <v/>
      </c>
      <c r="Z310" s="68" t="str">
        <f t="shared" si="12"/>
        <v/>
      </c>
      <c r="AA310" s="47" t="str">
        <f>IF(Y310="","",MIN($D$9+Calculator!free_cash_flow,AD309+AB310))</f>
        <v/>
      </c>
      <c r="AB310" s="47" t="str">
        <f t="shared" si="13"/>
        <v/>
      </c>
      <c r="AC310" s="47" t="str">
        <f t="shared" si="14"/>
        <v/>
      </c>
      <c r="AD310" s="47" t="str">
        <f t="shared" si="15"/>
        <v/>
      </c>
    </row>
    <row r="311" ht="12.75" customHeight="1">
      <c r="A311" s="67" t="str">
        <f>IF(OR(Calculator!prev_total_owed&lt;=0,Calculator!prev_total_owed=""),"",Calculator!prev_pmt_num+1)</f>
        <v/>
      </c>
      <c r="B311" s="68" t="str">
        <f t="shared" si="1"/>
        <v/>
      </c>
      <c r="C311" s="47" t="str">
        <f>IF(A311="","",MIN(D311+Calculator!prev_prin_balance,Calculator!loan_payment+J311))</f>
        <v/>
      </c>
      <c r="D311" s="47" t="str">
        <f>IF(A311="","",ROUND($D$6/12*MAX(0,(Calculator!prev_prin_balance)),2))</f>
        <v/>
      </c>
      <c r="E311" s="47" t="str">
        <f t="shared" si="2"/>
        <v/>
      </c>
      <c r="F311" s="47" t="str">
        <f>IF(A311="","",ROUND(SUM(Calculator!prev_prin_balance,-E311),2))</f>
        <v/>
      </c>
      <c r="G311" s="69" t="str">
        <f t="shared" si="3"/>
        <v/>
      </c>
      <c r="H311" s="47" t="str">
        <f>IF(A311="","",IF(Calculator!prev_prin_balance=0,MIN(Calculator!prev_heloc_prin_balance+Calculator!prev_heloc_int_balance+K311,MAX(0,Calculator!free_cash_flow+Calculator!loan_payment))+IF($O$7="No",0,Calculator!loan_payment+$I$6),IF($O$7="No",Calculator!free_cash_flow,$I$5)))</f>
        <v/>
      </c>
      <c r="I311" s="47" t="str">
        <f>IF(A311="","",IF($O$7="Yes",$I$6+Calculator!loan_payment,0))</f>
        <v/>
      </c>
      <c r="J311" s="47" t="str">
        <f>IF(A311="","",IF(Calculator!prev_prin_balance&lt;=0,0,IF(Calculator!prev_heloc_prin_balance&lt;Calculator!free_cash_flow,MAX(0,MIN($O$6,D311+Calculator!prev_prin_balance+Calculator!loan_payment)),0)))</f>
        <v/>
      </c>
      <c r="K311" s="47" t="str">
        <f>IF(A311="","",ROUND((B311-Calculator!prev_date)*(Calculator!prev_heloc_rate/$O$8)*MAX(0,Calculator!prev_heloc_prin_balance),2))</f>
        <v/>
      </c>
      <c r="L311" s="47" t="str">
        <f>IF(A311="","",MAX(0,MIN(1*H311,Calculator!prev_heloc_int_balance+K311)))</f>
        <v/>
      </c>
      <c r="M311" s="47" t="str">
        <f>IF(A311="","",(Calculator!prev_heloc_int_balance+K311)-L311)</f>
        <v/>
      </c>
      <c r="N311" s="47" t="str">
        <f t="shared" si="4"/>
        <v/>
      </c>
      <c r="O311" s="47" t="str">
        <f>IF(A311="","",Calculator!prev_heloc_prin_balance-N311)</f>
        <v/>
      </c>
      <c r="P311" s="47" t="str">
        <f t="shared" si="16"/>
        <v/>
      </c>
      <c r="Q311" s="40"/>
      <c r="R311" s="67">
        <f t="shared" si="5"/>
        <v>273</v>
      </c>
      <c r="S311" s="68">
        <f t="shared" si="6"/>
        <v>51410</v>
      </c>
      <c r="T311" s="47">
        <f t="shared" si="7"/>
        <v>1079.190945</v>
      </c>
      <c r="U311" s="47">
        <f t="shared" si="8"/>
        <v>383.3902502</v>
      </c>
      <c r="V311" s="47">
        <f t="shared" si="9"/>
        <v>695.8006951</v>
      </c>
      <c r="W311" s="47">
        <f t="shared" si="10"/>
        <v>75982.24935</v>
      </c>
      <c r="X311" s="40"/>
      <c r="Y311" s="67" t="str">
        <f t="shared" si="11"/>
        <v/>
      </c>
      <c r="Z311" s="68" t="str">
        <f t="shared" si="12"/>
        <v/>
      </c>
      <c r="AA311" s="47" t="str">
        <f>IF(Y311="","",MIN($D$9+Calculator!free_cash_flow,AD310+AB311))</f>
        <v/>
      </c>
      <c r="AB311" s="47" t="str">
        <f t="shared" si="13"/>
        <v/>
      </c>
      <c r="AC311" s="47" t="str">
        <f t="shared" si="14"/>
        <v/>
      </c>
      <c r="AD311" s="47" t="str">
        <f t="shared" si="15"/>
        <v/>
      </c>
    </row>
    <row r="312" ht="12.75" customHeight="1">
      <c r="A312" s="67" t="str">
        <f>IF(OR(Calculator!prev_total_owed&lt;=0,Calculator!prev_total_owed=""),"",Calculator!prev_pmt_num+1)</f>
        <v/>
      </c>
      <c r="B312" s="68" t="str">
        <f t="shared" si="1"/>
        <v/>
      </c>
      <c r="C312" s="47" t="str">
        <f>IF(A312="","",MIN(D312+Calculator!prev_prin_balance,Calculator!loan_payment+J312))</f>
        <v/>
      </c>
      <c r="D312" s="47" t="str">
        <f>IF(A312="","",ROUND($D$6/12*MAX(0,(Calculator!prev_prin_balance)),2))</f>
        <v/>
      </c>
      <c r="E312" s="47" t="str">
        <f t="shared" si="2"/>
        <v/>
      </c>
      <c r="F312" s="47" t="str">
        <f>IF(A312="","",ROUND(SUM(Calculator!prev_prin_balance,-E312),2))</f>
        <v/>
      </c>
      <c r="G312" s="69" t="str">
        <f t="shared" si="3"/>
        <v/>
      </c>
      <c r="H312" s="47" t="str">
        <f>IF(A312="","",IF(Calculator!prev_prin_balance=0,MIN(Calculator!prev_heloc_prin_balance+Calculator!prev_heloc_int_balance+K312,MAX(0,Calculator!free_cash_flow+Calculator!loan_payment))+IF($O$7="No",0,Calculator!loan_payment+$I$6),IF($O$7="No",Calculator!free_cash_flow,$I$5)))</f>
        <v/>
      </c>
      <c r="I312" s="47" t="str">
        <f>IF(A312="","",IF($O$7="Yes",$I$6+Calculator!loan_payment,0))</f>
        <v/>
      </c>
      <c r="J312" s="47" t="str">
        <f>IF(A312="","",IF(Calculator!prev_prin_balance&lt;=0,0,IF(Calculator!prev_heloc_prin_balance&lt;Calculator!free_cash_flow,MAX(0,MIN($O$6,D312+Calculator!prev_prin_balance+Calculator!loan_payment)),0)))</f>
        <v/>
      </c>
      <c r="K312" s="47" t="str">
        <f>IF(A312="","",ROUND((B312-Calculator!prev_date)*(Calculator!prev_heloc_rate/$O$8)*MAX(0,Calculator!prev_heloc_prin_balance),2))</f>
        <v/>
      </c>
      <c r="L312" s="47" t="str">
        <f>IF(A312="","",MAX(0,MIN(1*H312,Calculator!prev_heloc_int_balance+K312)))</f>
        <v/>
      </c>
      <c r="M312" s="47" t="str">
        <f>IF(A312="","",(Calculator!prev_heloc_int_balance+K312)-L312)</f>
        <v/>
      </c>
      <c r="N312" s="47" t="str">
        <f t="shared" si="4"/>
        <v/>
      </c>
      <c r="O312" s="47" t="str">
        <f>IF(A312="","",Calculator!prev_heloc_prin_balance-N312)</f>
        <v/>
      </c>
      <c r="P312" s="47" t="str">
        <f t="shared" si="16"/>
        <v/>
      </c>
      <c r="Q312" s="40"/>
      <c r="R312" s="67">
        <f t="shared" si="5"/>
        <v>274</v>
      </c>
      <c r="S312" s="68">
        <f t="shared" si="6"/>
        <v>51441</v>
      </c>
      <c r="T312" s="47">
        <f t="shared" si="7"/>
        <v>1079.190945</v>
      </c>
      <c r="U312" s="47">
        <f t="shared" si="8"/>
        <v>379.9112467</v>
      </c>
      <c r="V312" s="47">
        <f t="shared" si="9"/>
        <v>699.2796985</v>
      </c>
      <c r="W312" s="47">
        <f t="shared" si="10"/>
        <v>75282.96965</v>
      </c>
      <c r="X312" s="40"/>
      <c r="Y312" s="67" t="str">
        <f t="shared" si="11"/>
        <v/>
      </c>
      <c r="Z312" s="68" t="str">
        <f t="shared" si="12"/>
        <v/>
      </c>
      <c r="AA312" s="47" t="str">
        <f>IF(Y312="","",MIN($D$9+Calculator!free_cash_flow,AD311+AB312))</f>
        <v/>
      </c>
      <c r="AB312" s="47" t="str">
        <f t="shared" si="13"/>
        <v/>
      </c>
      <c r="AC312" s="47" t="str">
        <f t="shared" si="14"/>
        <v/>
      </c>
      <c r="AD312" s="47" t="str">
        <f t="shared" si="15"/>
        <v/>
      </c>
    </row>
    <row r="313" ht="12.75" customHeight="1">
      <c r="A313" s="67" t="str">
        <f>IF(OR(Calculator!prev_total_owed&lt;=0,Calculator!prev_total_owed=""),"",Calculator!prev_pmt_num+1)</f>
        <v/>
      </c>
      <c r="B313" s="68" t="str">
        <f t="shared" si="1"/>
        <v/>
      </c>
      <c r="C313" s="47" t="str">
        <f>IF(A313="","",MIN(D313+Calculator!prev_prin_balance,Calculator!loan_payment+J313))</f>
        <v/>
      </c>
      <c r="D313" s="47" t="str">
        <f>IF(A313="","",ROUND($D$6/12*MAX(0,(Calculator!prev_prin_balance)),2))</f>
        <v/>
      </c>
      <c r="E313" s="47" t="str">
        <f t="shared" si="2"/>
        <v/>
      </c>
      <c r="F313" s="47" t="str">
        <f>IF(A313="","",ROUND(SUM(Calculator!prev_prin_balance,-E313),2))</f>
        <v/>
      </c>
      <c r="G313" s="69" t="str">
        <f t="shared" si="3"/>
        <v/>
      </c>
      <c r="H313" s="47" t="str">
        <f>IF(A313="","",IF(Calculator!prev_prin_balance=0,MIN(Calculator!prev_heloc_prin_balance+Calculator!prev_heloc_int_balance+K313,MAX(0,Calculator!free_cash_flow+Calculator!loan_payment))+IF($O$7="No",0,Calculator!loan_payment+$I$6),IF($O$7="No",Calculator!free_cash_flow,$I$5)))</f>
        <v/>
      </c>
      <c r="I313" s="47" t="str">
        <f>IF(A313="","",IF($O$7="Yes",$I$6+Calculator!loan_payment,0))</f>
        <v/>
      </c>
      <c r="J313" s="47" t="str">
        <f>IF(A313="","",IF(Calculator!prev_prin_balance&lt;=0,0,IF(Calculator!prev_heloc_prin_balance&lt;Calculator!free_cash_flow,MAX(0,MIN($O$6,D313+Calculator!prev_prin_balance+Calculator!loan_payment)),0)))</f>
        <v/>
      </c>
      <c r="K313" s="47" t="str">
        <f>IF(A313="","",ROUND((B313-Calculator!prev_date)*(Calculator!prev_heloc_rate/$O$8)*MAX(0,Calculator!prev_heloc_prin_balance),2))</f>
        <v/>
      </c>
      <c r="L313" s="47" t="str">
        <f>IF(A313="","",MAX(0,MIN(1*H313,Calculator!prev_heloc_int_balance+K313)))</f>
        <v/>
      </c>
      <c r="M313" s="47" t="str">
        <f>IF(A313="","",(Calculator!prev_heloc_int_balance+K313)-L313)</f>
        <v/>
      </c>
      <c r="N313" s="47" t="str">
        <f t="shared" si="4"/>
        <v/>
      </c>
      <c r="O313" s="47" t="str">
        <f>IF(A313="","",Calculator!prev_heloc_prin_balance-N313)</f>
        <v/>
      </c>
      <c r="P313" s="47" t="str">
        <f t="shared" si="16"/>
        <v/>
      </c>
      <c r="Q313" s="40"/>
      <c r="R313" s="67">
        <f t="shared" si="5"/>
        <v>275</v>
      </c>
      <c r="S313" s="68">
        <f t="shared" si="6"/>
        <v>51471</v>
      </c>
      <c r="T313" s="47">
        <f t="shared" si="7"/>
        <v>1079.190945</v>
      </c>
      <c r="U313" s="47">
        <f t="shared" si="8"/>
        <v>376.4148482</v>
      </c>
      <c r="V313" s="47">
        <f t="shared" si="9"/>
        <v>702.776097</v>
      </c>
      <c r="W313" s="47">
        <f t="shared" si="10"/>
        <v>74580.19355</v>
      </c>
      <c r="X313" s="40"/>
      <c r="Y313" s="67" t="str">
        <f t="shared" si="11"/>
        <v/>
      </c>
      <c r="Z313" s="68" t="str">
        <f t="shared" si="12"/>
        <v/>
      </c>
      <c r="AA313" s="47" t="str">
        <f>IF(Y313="","",MIN($D$9+Calculator!free_cash_flow,AD312+AB313))</f>
        <v/>
      </c>
      <c r="AB313" s="47" t="str">
        <f t="shared" si="13"/>
        <v/>
      </c>
      <c r="AC313" s="47" t="str">
        <f t="shared" si="14"/>
        <v/>
      </c>
      <c r="AD313" s="47" t="str">
        <f t="shared" si="15"/>
        <v/>
      </c>
    </row>
    <row r="314" ht="12.75" customHeight="1">
      <c r="A314" s="67" t="str">
        <f>IF(OR(Calculator!prev_total_owed&lt;=0,Calculator!prev_total_owed=""),"",Calculator!prev_pmt_num+1)</f>
        <v/>
      </c>
      <c r="B314" s="68" t="str">
        <f t="shared" si="1"/>
        <v/>
      </c>
      <c r="C314" s="47" t="str">
        <f>IF(A314="","",MIN(D314+Calculator!prev_prin_balance,Calculator!loan_payment+J314))</f>
        <v/>
      </c>
      <c r="D314" s="47" t="str">
        <f>IF(A314="","",ROUND($D$6/12*MAX(0,(Calculator!prev_prin_balance)),2))</f>
        <v/>
      </c>
      <c r="E314" s="47" t="str">
        <f t="shared" si="2"/>
        <v/>
      </c>
      <c r="F314" s="47" t="str">
        <f>IF(A314="","",ROUND(SUM(Calculator!prev_prin_balance,-E314),2))</f>
        <v/>
      </c>
      <c r="G314" s="69" t="str">
        <f t="shared" si="3"/>
        <v/>
      </c>
      <c r="H314" s="47" t="str">
        <f>IF(A314="","",IF(Calculator!prev_prin_balance=0,MIN(Calculator!prev_heloc_prin_balance+Calculator!prev_heloc_int_balance+K314,MAX(0,Calculator!free_cash_flow+Calculator!loan_payment))+IF($O$7="No",0,Calculator!loan_payment+$I$6),IF($O$7="No",Calculator!free_cash_flow,$I$5)))</f>
        <v/>
      </c>
      <c r="I314" s="47" t="str">
        <f>IF(A314="","",IF($O$7="Yes",$I$6+Calculator!loan_payment,0))</f>
        <v/>
      </c>
      <c r="J314" s="47" t="str">
        <f>IF(A314="","",IF(Calculator!prev_prin_balance&lt;=0,0,IF(Calculator!prev_heloc_prin_balance&lt;Calculator!free_cash_flow,MAX(0,MIN($O$6,D314+Calculator!prev_prin_balance+Calculator!loan_payment)),0)))</f>
        <v/>
      </c>
      <c r="K314" s="47" t="str">
        <f>IF(A314="","",ROUND((B314-Calculator!prev_date)*(Calculator!prev_heloc_rate/$O$8)*MAX(0,Calculator!prev_heloc_prin_balance),2))</f>
        <v/>
      </c>
      <c r="L314" s="47" t="str">
        <f>IF(A314="","",MAX(0,MIN(1*H314,Calculator!prev_heloc_int_balance+K314)))</f>
        <v/>
      </c>
      <c r="M314" s="47" t="str">
        <f>IF(A314="","",(Calculator!prev_heloc_int_balance+K314)-L314)</f>
        <v/>
      </c>
      <c r="N314" s="47" t="str">
        <f t="shared" si="4"/>
        <v/>
      </c>
      <c r="O314" s="47" t="str">
        <f>IF(A314="","",Calculator!prev_heloc_prin_balance-N314)</f>
        <v/>
      </c>
      <c r="P314" s="47" t="str">
        <f t="shared" si="16"/>
        <v/>
      </c>
      <c r="Q314" s="40"/>
      <c r="R314" s="67">
        <f t="shared" si="5"/>
        <v>276</v>
      </c>
      <c r="S314" s="68">
        <f t="shared" si="6"/>
        <v>51502</v>
      </c>
      <c r="T314" s="47">
        <f t="shared" si="7"/>
        <v>1079.190945</v>
      </c>
      <c r="U314" s="47">
        <f t="shared" si="8"/>
        <v>372.9009678</v>
      </c>
      <c r="V314" s="47">
        <f t="shared" si="9"/>
        <v>706.2899775</v>
      </c>
      <c r="W314" s="47">
        <f t="shared" si="10"/>
        <v>73873.90357</v>
      </c>
      <c r="X314" s="40"/>
      <c r="Y314" s="67" t="str">
        <f t="shared" si="11"/>
        <v/>
      </c>
      <c r="Z314" s="68" t="str">
        <f t="shared" si="12"/>
        <v/>
      </c>
      <c r="AA314" s="47" t="str">
        <f>IF(Y314="","",MIN($D$9+Calculator!free_cash_flow,AD313+AB314))</f>
        <v/>
      </c>
      <c r="AB314" s="47" t="str">
        <f t="shared" si="13"/>
        <v/>
      </c>
      <c r="AC314" s="47" t="str">
        <f t="shared" si="14"/>
        <v/>
      </c>
      <c r="AD314" s="47" t="str">
        <f t="shared" si="15"/>
        <v/>
      </c>
    </row>
    <row r="315" ht="12.75" customHeight="1">
      <c r="A315" s="67" t="str">
        <f>IF(OR(Calculator!prev_total_owed&lt;=0,Calculator!prev_total_owed=""),"",Calculator!prev_pmt_num+1)</f>
        <v/>
      </c>
      <c r="B315" s="68" t="str">
        <f t="shared" si="1"/>
        <v/>
      </c>
      <c r="C315" s="47" t="str">
        <f>IF(A315="","",MIN(D315+Calculator!prev_prin_balance,Calculator!loan_payment+J315))</f>
        <v/>
      </c>
      <c r="D315" s="47" t="str">
        <f>IF(A315="","",ROUND($D$6/12*MAX(0,(Calculator!prev_prin_balance)),2))</f>
        <v/>
      </c>
      <c r="E315" s="47" t="str">
        <f t="shared" si="2"/>
        <v/>
      </c>
      <c r="F315" s="47" t="str">
        <f>IF(A315="","",ROUND(SUM(Calculator!prev_prin_balance,-E315),2))</f>
        <v/>
      </c>
      <c r="G315" s="69" t="str">
        <f t="shared" si="3"/>
        <v/>
      </c>
      <c r="H315" s="47" t="str">
        <f>IF(A315="","",IF(Calculator!prev_prin_balance=0,MIN(Calculator!prev_heloc_prin_balance+Calculator!prev_heloc_int_balance+K315,MAX(0,Calculator!free_cash_flow+Calculator!loan_payment))+IF($O$7="No",0,Calculator!loan_payment+$I$6),IF($O$7="No",Calculator!free_cash_flow,$I$5)))</f>
        <v/>
      </c>
      <c r="I315" s="47" t="str">
        <f>IF(A315="","",IF($O$7="Yes",$I$6+Calculator!loan_payment,0))</f>
        <v/>
      </c>
      <c r="J315" s="47" t="str">
        <f>IF(A315="","",IF(Calculator!prev_prin_balance&lt;=0,0,IF(Calculator!prev_heloc_prin_balance&lt;Calculator!free_cash_flow,MAX(0,MIN($O$6,D315+Calculator!prev_prin_balance+Calculator!loan_payment)),0)))</f>
        <v/>
      </c>
      <c r="K315" s="47" t="str">
        <f>IF(A315="","",ROUND((B315-Calculator!prev_date)*(Calculator!prev_heloc_rate/$O$8)*MAX(0,Calculator!prev_heloc_prin_balance),2))</f>
        <v/>
      </c>
      <c r="L315" s="47" t="str">
        <f>IF(A315="","",MAX(0,MIN(1*H315,Calculator!prev_heloc_int_balance+K315)))</f>
        <v/>
      </c>
      <c r="M315" s="47" t="str">
        <f>IF(A315="","",(Calculator!prev_heloc_int_balance+K315)-L315)</f>
        <v/>
      </c>
      <c r="N315" s="47" t="str">
        <f t="shared" si="4"/>
        <v/>
      </c>
      <c r="O315" s="47" t="str">
        <f>IF(A315="","",Calculator!prev_heloc_prin_balance-N315)</f>
        <v/>
      </c>
      <c r="P315" s="47" t="str">
        <f t="shared" si="16"/>
        <v/>
      </c>
      <c r="Q315" s="40"/>
      <c r="R315" s="67">
        <f t="shared" si="5"/>
        <v>277</v>
      </c>
      <c r="S315" s="68">
        <f t="shared" si="6"/>
        <v>51533</v>
      </c>
      <c r="T315" s="47">
        <f t="shared" si="7"/>
        <v>1079.190945</v>
      </c>
      <c r="U315" s="47">
        <f t="shared" si="8"/>
        <v>369.3695179</v>
      </c>
      <c r="V315" s="47">
        <f t="shared" si="9"/>
        <v>709.8214274</v>
      </c>
      <c r="W315" s="47">
        <f t="shared" si="10"/>
        <v>73164.08215</v>
      </c>
      <c r="X315" s="40"/>
      <c r="Y315" s="67" t="str">
        <f t="shared" si="11"/>
        <v/>
      </c>
      <c r="Z315" s="68" t="str">
        <f t="shared" si="12"/>
        <v/>
      </c>
      <c r="AA315" s="47" t="str">
        <f>IF(Y315="","",MIN($D$9+Calculator!free_cash_flow,AD314+AB315))</f>
        <v/>
      </c>
      <c r="AB315" s="47" t="str">
        <f t="shared" si="13"/>
        <v/>
      </c>
      <c r="AC315" s="47" t="str">
        <f t="shared" si="14"/>
        <v/>
      </c>
      <c r="AD315" s="47" t="str">
        <f t="shared" si="15"/>
        <v/>
      </c>
    </row>
    <row r="316" ht="12.75" customHeight="1">
      <c r="A316" s="67" t="str">
        <f>IF(OR(Calculator!prev_total_owed&lt;=0,Calculator!prev_total_owed=""),"",Calculator!prev_pmt_num+1)</f>
        <v/>
      </c>
      <c r="B316" s="68" t="str">
        <f t="shared" si="1"/>
        <v/>
      </c>
      <c r="C316" s="47" t="str">
        <f>IF(A316="","",MIN(D316+Calculator!prev_prin_balance,Calculator!loan_payment+J316))</f>
        <v/>
      </c>
      <c r="D316" s="47" t="str">
        <f>IF(A316="","",ROUND($D$6/12*MAX(0,(Calculator!prev_prin_balance)),2))</f>
        <v/>
      </c>
      <c r="E316" s="47" t="str">
        <f t="shared" si="2"/>
        <v/>
      </c>
      <c r="F316" s="47" t="str">
        <f>IF(A316="","",ROUND(SUM(Calculator!prev_prin_balance,-E316),2))</f>
        <v/>
      </c>
      <c r="G316" s="69" t="str">
        <f t="shared" si="3"/>
        <v/>
      </c>
      <c r="H316" s="47" t="str">
        <f>IF(A316="","",IF(Calculator!prev_prin_balance=0,MIN(Calculator!prev_heloc_prin_balance+Calculator!prev_heloc_int_balance+K316,MAX(0,Calculator!free_cash_flow+Calculator!loan_payment))+IF($O$7="No",0,Calculator!loan_payment+$I$6),IF($O$7="No",Calculator!free_cash_flow,$I$5)))</f>
        <v/>
      </c>
      <c r="I316" s="47" t="str">
        <f>IF(A316="","",IF($O$7="Yes",$I$6+Calculator!loan_payment,0))</f>
        <v/>
      </c>
      <c r="J316" s="47" t="str">
        <f>IF(A316="","",IF(Calculator!prev_prin_balance&lt;=0,0,IF(Calculator!prev_heloc_prin_balance&lt;Calculator!free_cash_flow,MAX(0,MIN($O$6,D316+Calculator!prev_prin_balance+Calculator!loan_payment)),0)))</f>
        <v/>
      </c>
      <c r="K316" s="47" t="str">
        <f>IF(A316="","",ROUND((B316-Calculator!prev_date)*(Calculator!prev_heloc_rate/$O$8)*MAX(0,Calculator!prev_heloc_prin_balance),2))</f>
        <v/>
      </c>
      <c r="L316" s="47" t="str">
        <f>IF(A316="","",MAX(0,MIN(1*H316,Calculator!prev_heloc_int_balance+K316)))</f>
        <v/>
      </c>
      <c r="M316" s="47" t="str">
        <f>IF(A316="","",(Calculator!prev_heloc_int_balance+K316)-L316)</f>
        <v/>
      </c>
      <c r="N316" s="47" t="str">
        <f t="shared" si="4"/>
        <v/>
      </c>
      <c r="O316" s="47" t="str">
        <f>IF(A316="","",Calculator!prev_heloc_prin_balance-N316)</f>
        <v/>
      </c>
      <c r="P316" s="47" t="str">
        <f t="shared" si="16"/>
        <v/>
      </c>
      <c r="Q316" s="40"/>
      <c r="R316" s="67">
        <f t="shared" si="5"/>
        <v>278</v>
      </c>
      <c r="S316" s="68">
        <f t="shared" si="6"/>
        <v>51561</v>
      </c>
      <c r="T316" s="47">
        <f t="shared" si="7"/>
        <v>1079.190945</v>
      </c>
      <c r="U316" s="47">
        <f t="shared" si="8"/>
        <v>365.8204107</v>
      </c>
      <c r="V316" s="47">
        <f t="shared" si="9"/>
        <v>713.3705345</v>
      </c>
      <c r="W316" s="47">
        <f t="shared" si="10"/>
        <v>72450.71161</v>
      </c>
      <c r="X316" s="40"/>
      <c r="Y316" s="67" t="str">
        <f t="shared" si="11"/>
        <v/>
      </c>
      <c r="Z316" s="68" t="str">
        <f t="shared" si="12"/>
        <v/>
      </c>
      <c r="AA316" s="47" t="str">
        <f>IF(Y316="","",MIN($D$9+Calculator!free_cash_flow,AD315+AB316))</f>
        <v/>
      </c>
      <c r="AB316" s="47" t="str">
        <f t="shared" si="13"/>
        <v/>
      </c>
      <c r="AC316" s="47" t="str">
        <f t="shared" si="14"/>
        <v/>
      </c>
      <c r="AD316" s="47" t="str">
        <f t="shared" si="15"/>
        <v/>
      </c>
    </row>
    <row r="317" ht="12.75" customHeight="1">
      <c r="A317" s="67" t="str">
        <f>IF(OR(Calculator!prev_total_owed&lt;=0,Calculator!prev_total_owed=""),"",Calculator!prev_pmt_num+1)</f>
        <v/>
      </c>
      <c r="B317" s="68" t="str">
        <f t="shared" si="1"/>
        <v/>
      </c>
      <c r="C317" s="47" t="str">
        <f>IF(A317="","",MIN(D317+Calculator!prev_prin_balance,Calculator!loan_payment+J317))</f>
        <v/>
      </c>
      <c r="D317" s="47" t="str">
        <f>IF(A317="","",ROUND($D$6/12*MAX(0,(Calculator!prev_prin_balance)),2))</f>
        <v/>
      </c>
      <c r="E317" s="47" t="str">
        <f t="shared" si="2"/>
        <v/>
      </c>
      <c r="F317" s="47" t="str">
        <f>IF(A317="","",ROUND(SUM(Calculator!prev_prin_balance,-E317),2))</f>
        <v/>
      </c>
      <c r="G317" s="69" t="str">
        <f t="shared" si="3"/>
        <v/>
      </c>
      <c r="H317" s="47" t="str">
        <f>IF(A317="","",IF(Calculator!prev_prin_balance=0,MIN(Calculator!prev_heloc_prin_balance+Calculator!prev_heloc_int_balance+K317,MAX(0,Calculator!free_cash_flow+Calculator!loan_payment))+IF($O$7="No",0,Calculator!loan_payment+$I$6),IF($O$7="No",Calculator!free_cash_flow,$I$5)))</f>
        <v/>
      </c>
      <c r="I317" s="47" t="str">
        <f>IF(A317="","",IF($O$7="Yes",$I$6+Calculator!loan_payment,0))</f>
        <v/>
      </c>
      <c r="J317" s="47" t="str">
        <f>IF(A317="","",IF(Calculator!prev_prin_balance&lt;=0,0,IF(Calculator!prev_heloc_prin_balance&lt;Calculator!free_cash_flow,MAX(0,MIN($O$6,D317+Calculator!prev_prin_balance+Calculator!loan_payment)),0)))</f>
        <v/>
      </c>
      <c r="K317" s="47" t="str">
        <f>IF(A317="","",ROUND((B317-Calculator!prev_date)*(Calculator!prev_heloc_rate/$O$8)*MAX(0,Calculator!prev_heloc_prin_balance),2))</f>
        <v/>
      </c>
      <c r="L317" s="47" t="str">
        <f>IF(A317="","",MAX(0,MIN(1*H317,Calculator!prev_heloc_int_balance+K317)))</f>
        <v/>
      </c>
      <c r="M317" s="47" t="str">
        <f>IF(A317="","",(Calculator!prev_heloc_int_balance+K317)-L317)</f>
        <v/>
      </c>
      <c r="N317" s="47" t="str">
        <f t="shared" si="4"/>
        <v/>
      </c>
      <c r="O317" s="47" t="str">
        <f>IF(A317="","",Calculator!prev_heloc_prin_balance-N317)</f>
        <v/>
      </c>
      <c r="P317" s="47" t="str">
        <f t="shared" si="16"/>
        <v/>
      </c>
      <c r="Q317" s="40"/>
      <c r="R317" s="67">
        <f t="shared" si="5"/>
        <v>279</v>
      </c>
      <c r="S317" s="68">
        <f t="shared" si="6"/>
        <v>51592</v>
      </c>
      <c r="T317" s="47">
        <f t="shared" si="7"/>
        <v>1079.190945</v>
      </c>
      <c r="U317" s="47">
        <f t="shared" si="8"/>
        <v>362.2535581</v>
      </c>
      <c r="V317" s="47">
        <f t="shared" si="9"/>
        <v>716.9373872</v>
      </c>
      <c r="W317" s="47">
        <f t="shared" si="10"/>
        <v>71733.77422</v>
      </c>
      <c r="X317" s="40"/>
      <c r="Y317" s="67" t="str">
        <f t="shared" si="11"/>
        <v/>
      </c>
      <c r="Z317" s="68" t="str">
        <f t="shared" si="12"/>
        <v/>
      </c>
      <c r="AA317" s="47" t="str">
        <f>IF(Y317="","",MIN($D$9+Calculator!free_cash_flow,AD316+AB317))</f>
        <v/>
      </c>
      <c r="AB317" s="47" t="str">
        <f t="shared" si="13"/>
        <v/>
      </c>
      <c r="AC317" s="47" t="str">
        <f t="shared" si="14"/>
        <v/>
      </c>
      <c r="AD317" s="47" t="str">
        <f t="shared" si="15"/>
        <v/>
      </c>
    </row>
    <row r="318" ht="12.75" customHeight="1">
      <c r="A318" s="67" t="str">
        <f>IF(OR(Calculator!prev_total_owed&lt;=0,Calculator!prev_total_owed=""),"",Calculator!prev_pmt_num+1)</f>
        <v/>
      </c>
      <c r="B318" s="68" t="str">
        <f t="shared" si="1"/>
        <v/>
      </c>
      <c r="C318" s="47" t="str">
        <f>IF(A318="","",MIN(D318+Calculator!prev_prin_balance,Calculator!loan_payment+J318))</f>
        <v/>
      </c>
      <c r="D318" s="47" t="str">
        <f>IF(A318="","",ROUND($D$6/12*MAX(0,(Calculator!prev_prin_balance)),2))</f>
        <v/>
      </c>
      <c r="E318" s="47" t="str">
        <f t="shared" si="2"/>
        <v/>
      </c>
      <c r="F318" s="47" t="str">
        <f>IF(A318="","",ROUND(SUM(Calculator!prev_prin_balance,-E318),2))</f>
        <v/>
      </c>
      <c r="G318" s="69" t="str">
        <f t="shared" si="3"/>
        <v/>
      </c>
      <c r="H318" s="47" t="str">
        <f>IF(A318="","",IF(Calculator!prev_prin_balance=0,MIN(Calculator!prev_heloc_prin_balance+Calculator!prev_heloc_int_balance+K318,MAX(0,Calculator!free_cash_flow+Calculator!loan_payment))+IF($O$7="No",0,Calculator!loan_payment+$I$6),IF($O$7="No",Calculator!free_cash_flow,$I$5)))</f>
        <v/>
      </c>
      <c r="I318" s="47" t="str">
        <f>IF(A318="","",IF($O$7="Yes",$I$6+Calculator!loan_payment,0))</f>
        <v/>
      </c>
      <c r="J318" s="47" t="str">
        <f>IF(A318="","",IF(Calculator!prev_prin_balance&lt;=0,0,IF(Calculator!prev_heloc_prin_balance&lt;Calculator!free_cash_flow,MAX(0,MIN($O$6,D318+Calculator!prev_prin_balance+Calculator!loan_payment)),0)))</f>
        <v/>
      </c>
      <c r="K318" s="47" t="str">
        <f>IF(A318="","",ROUND((B318-Calculator!prev_date)*(Calculator!prev_heloc_rate/$O$8)*MAX(0,Calculator!prev_heloc_prin_balance),2))</f>
        <v/>
      </c>
      <c r="L318" s="47" t="str">
        <f>IF(A318="","",MAX(0,MIN(1*H318,Calculator!prev_heloc_int_balance+K318)))</f>
        <v/>
      </c>
      <c r="M318" s="47" t="str">
        <f>IF(A318="","",(Calculator!prev_heloc_int_balance+K318)-L318)</f>
        <v/>
      </c>
      <c r="N318" s="47" t="str">
        <f t="shared" si="4"/>
        <v/>
      </c>
      <c r="O318" s="47" t="str">
        <f>IF(A318="","",Calculator!prev_heloc_prin_balance-N318)</f>
        <v/>
      </c>
      <c r="P318" s="47" t="str">
        <f t="shared" si="16"/>
        <v/>
      </c>
      <c r="Q318" s="40"/>
      <c r="R318" s="67">
        <f t="shared" si="5"/>
        <v>280</v>
      </c>
      <c r="S318" s="68">
        <f t="shared" si="6"/>
        <v>51622</v>
      </c>
      <c r="T318" s="47">
        <f t="shared" si="7"/>
        <v>1079.190945</v>
      </c>
      <c r="U318" s="47">
        <f t="shared" si="8"/>
        <v>358.6688711</v>
      </c>
      <c r="V318" s="47">
        <f t="shared" si="9"/>
        <v>720.5220742</v>
      </c>
      <c r="W318" s="47">
        <f t="shared" si="10"/>
        <v>71013.25215</v>
      </c>
      <c r="X318" s="40"/>
      <c r="Y318" s="67" t="str">
        <f t="shared" si="11"/>
        <v/>
      </c>
      <c r="Z318" s="68" t="str">
        <f t="shared" si="12"/>
        <v/>
      </c>
      <c r="AA318" s="47" t="str">
        <f>IF(Y318="","",MIN($D$9+Calculator!free_cash_flow,AD317+AB318))</f>
        <v/>
      </c>
      <c r="AB318" s="47" t="str">
        <f t="shared" si="13"/>
        <v/>
      </c>
      <c r="AC318" s="47" t="str">
        <f t="shared" si="14"/>
        <v/>
      </c>
      <c r="AD318" s="47" t="str">
        <f t="shared" si="15"/>
        <v/>
      </c>
    </row>
    <row r="319" ht="12.75" customHeight="1">
      <c r="A319" s="67" t="str">
        <f>IF(OR(Calculator!prev_total_owed&lt;=0,Calculator!prev_total_owed=""),"",Calculator!prev_pmt_num+1)</f>
        <v/>
      </c>
      <c r="B319" s="68" t="str">
        <f t="shared" si="1"/>
        <v/>
      </c>
      <c r="C319" s="47" t="str">
        <f>IF(A319="","",MIN(D319+Calculator!prev_prin_balance,Calculator!loan_payment+J319))</f>
        <v/>
      </c>
      <c r="D319" s="47" t="str">
        <f>IF(A319="","",ROUND($D$6/12*MAX(0,(Calculator!prev_prin_balance)),2))</f>
        <v/>
      </c>
      <c r="E319" s="47" t="str">
        <f t="shared" si="2"/>
        <v/>
      </c>
      <c r="F319" s="47" t="str">
        <f>IF(A319="","",ROUND(SUM(Calculator!prev_prin_balance,-E319),2))</f>
        <v/>
      </c>
      <c r="G319" s="69" t="str">
        <f t="shared" si="3"/>
        <v/>
      </c>
      <c r="H319" s="47" t="str">
        <f>IF(A319="","",IF(Calculator!prev_prin_balance=0,MIN(Calculator!prev_heloc_prin_balance+Calculator!prev_heloc_int_balance+K319,MAX(0,Calculator!free_cash_flow+Calculator!loan_payment))+IF($O$7="No",0,Calculator!loan_payment+$I$6),IF($O$7="No",Calculator!free_cash_flow,$I$5)))</f>
        <v/>
      </c>
      <c r="I319" s="47" t="str">
        <f>IF(A319="","",IF($O$7="Yes",$I$6+Calculator!loan_payment,0))</f>
        <v/>
      </c>
      <c r="J319" s="47" t="str">
        <f>IF(A319="","",IF(Calculator!prev_prin_balance&lt;=0,0,IF(Calculator!prev_heloc_prin_balance&lt;Calculator!free_cash_flow,MAX(0,MIN($O$6,D319+Calculator!prev_prin_balance+Calculator!loan_payment)),0)))</f>
        <v/>
      </c>
      <c r="K319" s="47" t="str">
        <f>IF(A319="","",ROUND((B319-Calculator!prev_date)*(Calculator!prev_heloc_rate/$O$8)*MAX(0,Calculator!prev_heloc_prin_balance),2))</f>
        <v/>
      </c>
      <c r="L319" s="47" t="str">
        <f>IF(A319="","",MAX(0,MIN(1*H319,Calculator!prev_heloc_int_balance+K319)))</f>
        <v/>
      </c>
      <c r="M319" s="47" t="str">
        <f>IF(A319="","",(Calculator!prev_heloc_int_balance+K319)-L319)</f>
        <v/>
      </c>
      <c r="N319" s="47" t="str">
        <f t="shared" si="4"/>
        <v/>
      </c>
      <c r="O319" s="47" t="str">
        <f>IF(A319="","",Calculator!prev_heloc_prin_balance-N319)</f>
        <v/>
      </c>
      <c r="P319" s="47" t="str">
        <f t="shared" si="16"/>
        <v/>
      </c>
      <c r="Q319" s="40"/>
      <c r="R319" s="67">
        <f t="shared" si="5"/>
        <v>281</v>
      </c>
      <c r="S319" s="68">
        <f t="shared" si="6"/>
        <v>51653</v>
      </c>
      <c r="T319" s="47">
        <f t="shared" si="7"/>
        <v>1079.190945</v>
      </c>
      <c r="U319" s="47">
        <f t="shared" si="8"/>
        <v>355.0662607</v>
      </c>
      <c r="V319" s="47">
        <f t="shared" si="9"/>
        <v>724.1246845</v>
      </c>
      <c r="W319" s="47">
        <f t="shared" si="10"/>
        <v>70289.12747</v>
      </c>
      <c r="X319" s="40"/>
      <c r="Y319" s="67" t="str">
        <f t="shared" si="11"/>
        <v/>
      </c>
      <c r="Z319" s="68" t="str">
        <f t="shared" si="12"/>
        <v/>
      </c>
      <c r="AA319" s="47" t="str">
        <f>IF(Y319="","",MIN($D$9+Calculator!free_cash_flow,AD318+AB319))</f>
        <v/>
      </c>
      <c r="AB319" s="47" t="str">
        <f t="shared" si="13"/>
        <v/>
      </c>
      <c r="AC319" s="47" t="str">
        <f t="shared" si="14"/>
        <v/>
      </c>
      <c r="AD319" s="47" t="str">
        <f t="shared" si="15"/>
        <v/>
      </c>
    </row>
    <row r="320" ht="12.75" customHeight="1">
      <c r="A320" s="67" t="str">
        <f>IF(OR(Calculator!prev_total_owed&lt;=0,Calculator!prev_total_owed=""),"",Calculator!prev_pmt_num+1)</f>
        <v/>
      </c>
      <c r="B320" s="68" t="str">
        <f t="shared" si="1"/>
        <v/>
      </c>
      <c r="C320" s="47" t="str">
        <f>IF(A320="","",MIN(D320+Calculator!prev_prin_balance,Calculator!loan_payment+J320))</f>
        <v/>
      </c>
      <c r="D320" s="47" t="str">
        <f>IF(A320="","",ROUND($D$6/12*MAX(0,(Calculator!prev_prin_balance)),2))</f>
        <v/>
      </c>
      <c r="E320" s="47" t="str">
        <f t="shared" si="2"/>
        <v/>
      </c>
      <c r="F320" s="47" t="str">
        <f>IF(A320="","",ROUND(SUM(Calculator!prev_prin_balance,-E320),2))</f>
        <v/>
      </c>
      <c r="G320" s="69" t="str">
        <f t="shared" si="3"/>
        <v/>
      </c>
      <c r="H320" s="47" t="str">
        <f>IF(A320="","",IF(Calculator!prev_prin_balance=0,MIN(Calculator!prev_heloc_prin_balance+Calculator!prev_heloc_int_balance+K320,MAX(0,Calculator!free_cash_flow+Calculator!loan_payment))+IF($O$7="No",0,Calculator!loan_payment+$I$6),IF($O$7="No",Calculator!free_cash_flow,$I$5)))</f>
        <v/>
      </c>
      <c r="I320" s="47" t="str">
        <f>IF(A320="","",IF($O$7="Yes",$I$6+Calculator!loan_payment,0))</f>
        <v/>
      </c>
      <c r="J320" s="47" t="str">
        <f>IF(A320="","",IF(Calculator!prev_prin_balance&lt;=0,0,IF(Calculator!prev_heloc_prin_balance&lt;Calculator!free_cash_flow,MAX(0,MIN($O$6,D320+Calculator!prev_prin_balance+Calculator!loan_payment)),0)))</f>
        <v/>
      </c>
      <c r="K320" s="47" t="str">
        <f>IF(A320="","",ROUND((B320-Calculator!prev_date)*(Calculator!prev_heloc_rate/$O$8)*MAX(0,Calculator!prev_heloc_prin_balance),2))</f>
        <v/>
      </c>
      <c r="L320" s="47" t="str">
        <f>IF(A320="","",MAX(0,MIN(1*H320,Calculator!prev_heloc_int_balance+K320)))</f>
        <v/>
      </c>
      <c r="M320" s="47" t="str">
        <f>IF(A320="","",(Calculator!prev_heloc_int_balance+K320)-L320)</f>
        <v/>
      </c>
      <c r="N320" s="47" t="str">
        <f t="shared" si="4"/>
        <v/>
      </c>
      <c r="O320" s="47" t="str">
        <f>IF(A320="","",Calculator!prev_heloc_prin_balance-N320)</f>
        <v/>
      </c>
      <c r="P320" s="47" t="str">
        <f t="shared" si="16"/>
        <v/>
      </c>
      <c r="Q320" s="40"/>
      <c r="R320" s="67">
        <f t="shared" si="5"/>
        <v>282</v>
      </c>
      <c r="S320" s="68">
        <f t="shared" si="6"/>
        <v>51683</v>
      </c>
      <c r="T320" s="47">
        <f t="shared" si="7"/>
        <v>1079.190945</v>
      </c>
      <c r="U320" s="47">
        <f t="shared" si="8"/>
        <v>351.4456373</v>
      </c>
      <c r="V320" s="47">
        <f t="shared" si="9"/>
        <v>727.7453079</v>
      </c>
      <c r="W320" s="47">
        <f t="shared" si="10"/>
        <v>69561.38216</v>
      </c>
      <c r="X320" s="40"/>
      <c r="Y320" s="67" t="str">
        <f t="shared" si="11"/>
        <v/>
      </c>
      <c r="Z320" s="68" t="str">
        <f t="shared" si="12"/>
        <v/>
      </c>
      <c r="AA320" s="47" t="str">
        <f>IF(Y320="","",MIN($D$9+Calculator!free_cash_flow,AD319+AB320))</f>
        <v/>
      </c>
      <c r="AB320" s="47" t="str">
        <f t="shared" si="13"/>
        <v/>
      </c>
      <c r="AC320" s="47" t="str">
        <f t="shared" si="14"/>
        <v/>
      </c>
      <c r="AD320" s="47" t="str">
        <f t="shared" si="15"/>
        <v/>
      </c>
    </row>
    <row r="321" ht="12.75" customHeight="1">
      <c r="A321" s="67" t="str">
        <f>IF(OR(Calculator!prev_total_owed&lt;=0,Calculator!prev_total_owed=""),"",Calculator!prev_pmt_num+1)</f>
        <v/>
      </c>
      <c r="B321" s="68" t="str">
        <f t="shared" si="1"/>
        <v/>
      </c>
      <c r="C321" s="47" t="str">
        <f>IF(A321="","",MIN(D321+Calculator!prev_prin_balance,Calculator!loan_payment+J321))</f>
        <v/>
      </c>
      <c r="D321" s="47" t="str">
        <f>IF(A321="","",ROUND($D$6/12*MAX(0,(Calculator!prev_prin_balance)),2))</f>
        <v/>
      </c>
      <c r="E321" s="47" t="str">
        <f t="shared" si="2"/>
        <v/>
      </c>
      <c r="F321" s="47" t="str">
        <f>IF(A321="","",ROUND(SUM(Calculator!prev_prin_balance,-E321),2))</f>
        <v/>
      </c>
      <c r="G321" s="69" t="str">
        <f t="shared" si="3"/>
        <v/>
      </c>
      <c r="H321" s="47" t="str">
        <f>IF(A321="","",IF(Calculator!prev_prin_balance=0,MIN(Calculator!prev_heloc_prin_balance+Calculator!prev_heloc_int_balance+K321,MAX(0,Calculator!free_cash_flow+Calculator!loan_payment))+IF($O$7="No",0,Calculator!loan_payment+$I$6),IF($O$7="No",Calculator!free_cash_flow,$I$5)))</f>
        <v/>
      </c>
      <c r="I321" s="47" t="str">
        <f>IF(A321="","",IF($O$7="Yes",$I$6+Calculator!loan_payment,0))</f>
        <v/>
      </c>
      <c r="J321" s="47" t="str">
        <f>IF(A321="","",IF(Calculator!prev_prin_balance&lt;=0,0,IF(Calculator!prev_heloc_prin_balance&lt;Calculator!free_cash_flow,MAX(0,MIN($O$6,D321+Calculator!prev_prin_balance+Calculator!loan_payment)),0)))</f>
        <v/>
      </c>
      <c r="K321" s="47" t="str">
        <f>IF(A321="","",ROUND((B321-Calculator!prev_date)*(Calculator!prev_heloc_rate/$O$8)*MAX(0,Calculator!prev_heloc_prin_balance),2))</f>
        <v/>
      </c>
      <c r="L321" s="47" t="str">
        <f>IF(A321="","",MAX(0,MIN(1*H321,Calculator!prev_heloc_int_balance+K321)))</f>
        <v/>
      </c>
      <c r="M321" s="47" t="str">
        <f>IF(A321="","",(Calculator!prev_heloc_int_balance+K321)-L321)</f>
        <v/>
      </c>
      <c r="N321" s="47" t="str">
        <f t="shared" si="4"/>
        <v/>
      </c>
      <c r="O321" s="47" t="str">
        <f>IF(A321="","",Calculator!prev_heloc_prin_balance-N321)</f>
        <v/>
      </c>
      <c r="P321" s="47" t="str">
        <f t="shared" si="16"/>
        <v/>
      </c>
      <c r="Q321" s="40"/>
      <c r="R321" s="67">
        <f t="shared" si="5"/>
        <v>283</v>
      </c>
      <c r="S321" s="68">
        <f t="shared" si="6"/>
        <v>51714</v>
      </c>
      <c r="T321" s="47">
        <f t="shared" si="7"/>
        <v>1079.190945</v>
      </c>
      <c r="U321" s="47">
        <f t="shared" si="8"/>
        <v>347.8069108</v>
      </c>
      <c r="V321" s="47">
        <f t="shared" si="9"/>
        <v>731.3840345</v>
      </c>
      <c r="W321" s="47">
        <f t="shared" si="10"/>
        <v>68829.99812</v>
      </c>
      <c r="X321" s="40"/>
      <c r="Y321" s="67" t="str">
        <f t="shared" si="11"/>
        <v/>
      </c>
      <c r="Z321" s="68" t="str">
        <f t="shared" si="12"/>
        <v/>
      </c>
      <c r="AA321" s="47" t="str">
        <f>IF(Y321="","",MIN($D$9+Calculator!free_cash_flow,AD320+AB321))</f>
        <v/>
      </c>
      <c r="AB321" s="47" t="str">
        <f t="shared" si="13"/>
        <v/>
      </c>
      <c r="AC321" s="47" t="str">
        <f t="shared" si="14"/>
        <v/>
      </c>
      <c r="AD321" s="47" t="str">
        <f t="shared" si="15"/>
        <v/>
      </c>
    </row>
    <row r="322" ht="12.75" customHeight="1">
      <c r="A322" s="67" t="str">
        <f>IF(OR(Calculator!prev_total_owed&lt;=0,Calculator!prev_total_owed=""),"",Calculator!prev_pmt_num+1)</f>
        <v/>
      </c>
      <c r="B322" s="68" t="str">
        <f t="shared" si="1"/>
        <v/>
      </c>
      <c r="C322" s="47" t="str">
        <f>IF(A322="","",MIN(D322+Calculator!prev_prin_balance,Calculator!loan_payment+J322))</f>
        <v/>
      </c>
      <c r="D322" s="47" t="str">
        <f>IF(A322="","",ROUND($D$6/12*MAX(0,(Calculator!prev_prin_balance)),2))</f>
        <v/>
      </c>
      <c r="E322" s="47" t="str">
        <f t="shared" si="2"/>
        <v/>
      </c>
      <c r="F322" s="47" t="str">
        <f>IF(A322="","",ROUND(SUM(Calculator!prev_prin_balance,-E322),2))</f>
        <v/>
      </c>
      <c r="G322" s="69" t="str">
        <f t="shared" si="3"/>
        <v/>
      </c>
      <c r="H322" s="47" t="str">
        <f>IF(A322="","",IF(Calculator!prev_prin_balance=0,MIN(Calculator!prev_heloc_prin_balance+Calculator!prev_heloc_int_balance+K322,MAX(0,Calculator!free_cash_flow+Calculator!loan_payment))+IF($O$7="No",0,Calculator!loan_payment+$I$6),IF($O$7="No",Calculator!free_cash_flow,$I$5)))</f>
        <v/>
      </c>
      <c r="I322" s="47" t="str">
        <f>IF(A322="","",IF($O$7="Yes",$I$6+Calculator!loan_payment,0))</f>
        <v/>
      </c>
      <c r="J322" s="47" t="str">
        <f>IF(A322="","",IF(Calculator!prev_prin_balance&lt;=0,0,IF(Calculator!prev_heloc_prin_balance&lt;Calculator!free_cash_flow,MAX(0,MIN($O$6,D322+Calculator!prev_prin_balance+Calculator!loan_payment)),0)))</f>
        <v/>
      </c>
      <c r="K322" s="47" t="str">
        <f>IF(A322="","",ROUND((B322-Calculator!prev_date)*(Calculator!prev_heloc_rate/$O$8)*MAX(0,Calculator!prev_heloc_prin_balance),2))</f>
        <v/>
      </c>
      <c r="L322" s="47" t="str">
        <f>IF(A322="","",MAX(0,MIN(1*H322,Calculator!prev_heloc_int_balance+K322)))</f>
        <v/>
      </c>
      <c r="M322" s="47" t="str">
        <f>IF(A322="","",(Calculator!prev_heloc_int_balance+K322)-L322)</f>
        <v/>
      </c>
      <c r="N322" s="47" t="str">
        <f t="shared" si="4"/>
        <v/>
      </c>
      <c r="O322" s="47" t="str">
        <f>IF(A322="","",Calculator!prev_heloc_prin_balance-N322)</f>
        <v/>
      </c>
      <c r="P322" s="47" t="str">
        <f t="shared" si="16"/>
        <v/>
      </c>
      <c r="Q322" s="40"/>
      <c r="R322" s="67">
        <f t="shared" si="5"/>
        <v>284</v>
      </c>
      <c r="S322" s="68">
        <f t="shared" si="6"/>
        <v>51745</v>
      </c>
      <c r="T322" s="47">
        <f t="shared" si="7"/>
        <v>1079.190945</v>
      </c>
      <c r="U322" s="47">
        <f t="shared" si="8"/>
        <v>344.1499906</v>
      </c>
      <c r="V322" s="47">
        <f t="shared" si="9"/>
        <v>735.0409547</v>
      </c>
      <c r="W322" s="47">
        <f t="shared" si="10"/>
        <v>68094.95717</v>
      </c>
      <c r="X322" s="40"/>
      <c r="Y322" s="67" t="str">
        <f t="shared" si="11"/>
        <v/>
      </c>
      <c r="Z322" s="68" t="str">
        <f t="shared" si="12"/>
        <v/>
      </c>
      <c r="AA322" s="47" t="str">
        <f>IF(Y322="","",MIN($D$9+Calculator!free_cash_flow,AD321+AB322))</f>
        <v/>
      </c>
      <c r="AB322" s="47" t="str">
        <f t="shared" si="13"/>
        <v/>
      </c>
      <c r="AC322" s="47" t="str">
        <f t="shared" si="14"/>
        <v/>
      </c>
      <c r="AD322" s="47" t="str">
        <f t="shared" si="15"/>
        <v/>
      </c>
    </row>
    <row r="323" ht="12.75" customHeight="1">
      <c r="A323" s="67" t="str">
        <f>IF(OR(Calculator!prev_total_owed&lt;=0,Calculator!prev_total_owed=""),"",Calculator!prev_pmt_num+1)</f>
        <v/>
      </c>
      <c r="B323" s="68" t="str">
        <f t="shared" si="1"/>
        <v/>
      </c>
      <c r="C323" s="47" t="str">
        <f>IF(A323="","",MIN(D323+Calculator!prev_prin_balance,Calculator!loan_payment+J323))</f>
        <v/>
      </c>
      <c r="D323" s="47" t="str">
        <f>IF(A323="","",ROUND($D$6/12*MAX(0,(Calculator!prev_prin_balance)),2))</f>
        <v/>
      </c>
      <c r="E323" s="47" t="str">
        <f t="shared" si="2"/>
        <v/>
      </c>
      <c r="F323" s="47" t="str">
        <f>IF(A323="","",ROUND(SUM(Calculator!prev_prin_balance,-E323),2))</f>
        <v/>
      </c>
      <c r="G323" s="69" t="str">
        <f t="shared" si="3"/>
        <v/>
      </c>
      <c r="H323" s="47" t="str">
        <f>IF(A323="","",IF(Calculator!prev_prin_balance=0,MIN(Calculator!prev_heloc_prin_balance+Calculator!prev_heloc_int_balance+K323,MAX(0,Calculator!free_cash_flow+Calculator!loan_payment))+IF($O$7="No",0,Calculator!loan_payment+$I$6),IF($O$7="No",Calculator!free_cash_flow,$I$5)))</f>
        <v/>
      </c>
      <c r="I323" s="47" t="str">
        <f>IF(A323="","",IF($O$7="Yes",$I$6+Calculator!loan_payment,0))</f>
        <v/>
      </c>
      <c r="J323" s="47" t="str">
        <f>IF(A323="","",IF(Calculator!prev_prin_balance&lt;=0,0,IF(Calculator!prev_heloc_prin_balance&lt;Calculator!free_cash_flow,MAX(0,MIN($O$6,D323+Calculator!prev_prin_balance+Calculator!loan_payment)),0)))</f>
        <v/>
      </c>
      <c r="K323" s="47" t="str">
        <f>IF(A323="","",ROUND((B323-Calculator!prev_date)*(Calculator!prev_heloc_rate/$O$8)*MAX(0,Calculator!prev_heloc_prin_balance),2))</f>
        <v/>
      </c>
      <c r="L323" s="47" t="str">
        <f>IF(A323="","",MAX(0,MIN(1*H323,Calculator!prev_heloc_int_balance+K323)))</f>
        <v/>
      </c>
      <c r="M323" s="47" t="str">
        <f>IF(A323="","",(Calculator!prev_heloc_int_balance+K323)-L323)</f>
        <v/>
      </c>
      <c r="N323" s="47" t="str">
        <f t="shared" si="4"/>
        <v/>
      </c>
      <c r="O323" s="47" t="str">
        <f>IF(A323="","",Calculator!prev_heloc_prin_balance-N323)</f>
        <v/>
      </c>
      <c r="P323" s="47" t="str">
        <f t="shared" si="16"/>
        <v/>
      </c>
      <c r="Q323" s="40"/>
      <c r="R323" s="67">
        <f t="shared" si="5"/>
        <v>285</v>
      </c>
      <c r="S323" s="68">
        <f t="shared" si="6"/>
        <v>51775</v>
      </c>
      <c r="T323" s="47">
        <f t="shared" si="7"/>
        <v>1079.190945</v>
      </c>
      <c r="U323" s="47">
        <f t="shared" si="8"/>
        <v>340.4747858</v>
      </c>
      <c r="V323" s="47">
        <f t="shared" si="9"/>
        <v>738.7161594</v>
      </c>
      <c r="W323" s="47">
        <f t="shared" si="10"/>
        <v>67356.24101</v>
      </c>
      <c r="X323" s="40"/>
      <c r="Y323" s="67" t="str">
        <f t="shared" si="11"/>
        <v/>
      </c>
      <c r="Z323" s="68" t="str">
        <f t="shared" si="12"/>
        <v/>
      </c>
      <c r="AA323" s="47" t="str">
        <f>IF(Y323="","",MIN($D$9+Calculator!free_cash_flow,AD322+AB323))</f>
        <v/>
      </c>
      <c r="AB323" s="47" t="str">
        <f t="shared" si="13"/>
        <v/>
      </c>
      <c r="AC323" s="47" t="str">
        <f t="shared" si="14"/>
        <v/>
      </c>
      <c r="AD323" s="47" t="str">
        <f t="shared" si="15"/>
        <v/>
      </c>
    </row>
    <row r="324" ht="12.75" customHeight="1">
      <c r="A324" s="67" t="str">
        <f>IF(OR(Calculator!prev_total_owed&lt;=0,Calculator!prev_total_owed=""),"",Calculator!prev_pmt_num+1)</f>
        <v/>
      </c>
      <c r="B324" s="68" t="str">
        <f t="shared" si="1"/>
        <v/>
      </c>
      <c r="C324" s="47" t="str">
        <f>IF(A324="","",MIN(D324+Calculator!prev_prin_balance,Calculator!loan_payment+J324))</f>
        <v/>
      </c>
      <c r="D324" s="47" t="str">
        <f>IF(A324="","",ROUND($D$6/12*MAX(0,(Calculator!prev_prin_balance)),2))</f>
        <v/>
      </c>
      <c r="E324" s="47" t="str">
        <f t="shared" si="2"/>
        <v/>
      </c>
      <c r="F324" s="47" t="str">
        <f>IF(A324="","",ROUND(SUM(Calculator!prev_prin_balance,-E324),2))</f>
        <v/>
      </c>
      <c r="G324" s="69" t="str">
        <f t="shared" si="3"/>
        <v/>
      </c>
      <c r="H324" s="47" t="str">
        <f>IF(A324="","",IF(Calculator!prev_prin_balance=0,MIN(Calculator!prev_heloc_prin_balance+Calculator!prev_heloc_int_balance+K324,MAX(0,Calculator!free_cash_flow+Calculator!loan_payment))+IF($O$7="No",0,Calculator!loan_payment+$I$6),IF($O$7="No",Calculator!free_cash_flow,$I$5)))</f>
        <v/>
      </c>
      <c r="I324" s="47" t="str">
        <f>IF(A324="","",IF($O$7="Yes",$I$6+Calculator!loan_payment,0))</f>
        <v/>
      </c>
      <c r="J324" s="47" t="str">
        <f>IF(A324="","",IF(Calculator!prev_prin_balance&lt;=0,0,IF(Calculator!prev_heloc_prin_balance&lt;Calculator!free_cash_flow,MAX(0,MIN($O$6,D324+Calculator!prev_prin_balance+Calculator!loan_payment)),0)))</f>
        <v/>
      </c>
      <c r="K324" s="47" t="str">
        <f>IF(A324="","",ROUND((B324-Calculator!prev_date)*(Calculator!prev_heloc_rate/$O$8)*MAX(0,Calculator!prev_heloc_prin_balance),2))</f>
        <v/>
      </c>
      <c r="L324" s="47" t="str">
        <f>IF(A324="","",MAX(0,MIN(1*H324,Calculator!prev_heloc_int_balance+K324)))</f>
        <v/>
      </c>
      <c r="M324" s="47" t="str">
        <f>IF(A324="","",(Calculator!prev_heloc_int_balance+K324)-L324)</f>
        <v/>
      </c>
      <c r="N324" s="47" t="str">
        <f t="shared" si="4"/>
        <v/>
      </c>
      <c r="O324" s="47" t="str">
        <f>IF(A324="","",Calculator!prev_heloc_prin_balance-N324)</f>
        <v/>
      </c>
      <c r="P324" s="47" t="str">
        <f t="shared" si="16"/>
        <v/>
      </c>
      <c r="Q324" s="40"/>
      <c r="R324" s="67">
        <f t="shared" si="5"/>
        <v>286</v>
      </c>
      <c r="S324" s="68">
        <f t="shared" si="6"/>
        <v>51806</v>
      </c>
      <c r="T324" s="47">
        <f t="shared" si="7"/>
        <v>1079.190945</v>
      </c>
      <c r="U324" s="47">
        <f t="shared" si="8"/>
        <v>336.781205</v>
      </c>
      <c r="V324" s="47">
        <f t="shared" si="9"/>
        <v>742.4097402</v>
      </c>
      <c r="W324" s="47">
        <f t="shared" si="10"/>
        <v>66613.83127</v>
      </c>
      <c r="X324" s="40"/>
      <c r="Y324" s="67" t="str">
        <f t="shared" si="11"/>
        <v/>
      </c>
      <c r="Z324" s="68" t="str">
        <f t="shared" si="12"/>
        <v/>
      </c>
      <c r="AA324" s="47" t="str">
        <f>IF(Y324="","",MIN($D$9+Calculator!free_cash_flow,AD323+AB324))</f>
        <v/>
      </c>
      <c r="AB324" s="47" t="str">
        <f t="shared" si="13"/>
        <v/>
      </c>
      <c r="AC324" s="47" t="str">
        <f t="shared" si="14"/>
        <v/>
      </c>
      <c r="AD324" s="47" t="str">
        <f t="shared" si="15"/>
        <v/>
      </c>
    </row>
    <row r="325" ht="12.75" customHeight="1">
      <c r="A325" s="67" t="str">
        <f>IF(OR(Calculator!prev_total_owed&lt;=0,Calculator!prev_total_owed=""),"",Calculator!prev_pmt_num+1)</f>
        <v/>
      </c>
      <c r="B325" s="68" t="str">
        <f t="shared" si="1"/>
        <v/>
      </c>
      <c r="C325" s="47" t="str">
        <f>IF(A325="","",MIN(D325+Calculator!prev_prin_balance,Calculator!loan_payment+J325))</f>
        <v/>
      </c>
      <c r="D325" s="47" t="str">
        <f>IF(A325="","",ROUND($D$6/12*MAX(0,(Calculator!prev_prin_balance)),2))</f>
        <v/>
      </c>
      <c r="E325" s="47" t="str">
        <f t="shared" si="2"/>
        <v/>
      </c>
      <c r="F325" s="47" t="str">
        <f>IF(A325="","",ROUND(SUM(Calculator!prev_prin_balance,-E325),2))</f>
        <v/>
      </c>
      <c r="G325" s="69" t="str">
        <f t="shared" si="3"/>
        <v/>
      </c>
      <c r="H325" s="47" t="str">
        <f>IF(A325="","",IF(Calculator!prev_prin_balance=0,MIN(Calculator!prev_heloc_prin_balance+Calculator!prev_heloc_int_balance+K325,MAX(0,Calculator!free_cash_flow+Calculator!loan_payment))+IF($O$7="No",0,Calculator!loan_payment+$I$6),IF($O$7="No",Calculator!free_cash_flow,$I$5)))</f>
        <v/>
      </c>
      <c r="I325" s="47" t="str">
        <f>IF(A325="","",IF($O$7="Yes",$I$6+Calculator!loan_payment,0))</f>
        <v/>
      </c>
      <c r="J325" s="47" t="str">
        <f>IF(A325="","",IF(Calculator!prev_prin_balance&lt;=0,0,IF(Calculator!prev_heloc_prin_balance&lt;Calculator!free_cash_flow,MAX(0,MIN($O$6,D325+Calculator!prev_prin_balance+Calculator!loan_payment)),0)))</f>
        <v/>
      </c>
      <c r="K325" s="47" t="str">
        <f>IF(A325="","",ROUND((B325-Calculator!prev_date)*(Calculator!prev_heloc_rate/$O$8)*MAX(0,Calculator!prev_heloc_prin_balance),2))</f>
        <v/>
      </c>
      <c r="L325" s="47" t="str">
        <f>IF(A325="","",MAX(0,MIN(1*H325,Calculator!prev_heloc_int_balance+K325)))</f>
        <v/>
      </c>
      <c r="M325" s="47" t="str">
        <f>IF(A325="","",(Calculator!prev_heloc_int_balance+K325)-L325)</f>
        <v/>
      </c>
      <c r="N325" s="47" t="str">
        <f t="shared" si="4"/>
        <v/>
      </c>
      <c r="O325" s="47" t="str">
        <f>IF(A325="","",Calculator!prev_heloc_prin_balance-N325)</f>
        <v/>
      </c>
      <c r="P325" s="47" t="str">
        <f t="shared" si="16"/>
        <v/>
      </c>
      <c r="Q325" s="40"/>
      <c r="R325" s="67">
        <f t="shared" si="5"/>
        <v>287</v>
      </c>
      <c r="S325" s="68">
        <f t="shared" si="6"/>
        <v>51836</v>
      </c>
      <c r="T325" s="47">
        <f t="shared" si="7"/>
        <v>1079.190945</v>
      </c>
      <c r="U325" s="47">
        <f t="shared" si="8"/>
        <v>333.0691563</v>
      </c>
      <c r="V325" s="47">
        <f t="shared" si="9"/>
        <v>746.1217889</v>
      </c>
      <c r="W325" s="47">
        <f t="shared" si="10"/>
        <v>65867.70948</v>
      </c>
      <c r="X325" s="40"/>
      <c r="Y325" s="67" t="str">
        <f t="shared" si="11"/>
        <v/>
      </c>
      <c r="Z325" s="68" t="str">
        <f t="shared" si="12"/>
        <v/>
      </c>
      <c r="AA325" s="47" t="str">
        <f>IF(Y325="","",MIN($D$9+Calculator!free_cash_flow,AD324+AB325))</f>
        <v/>
      </c>
      <c r="AB325" s="47" t="str">
        <f t="shared" si="13"/>
        <v/>
      </c>
      <c r="AC325" s="47" t="str">
        <f t="shared" si="14"/>
        <v/>
      </c>
      <c r="AD325" s="47" t="str">
        <f t="shared" si="15"/>
        <v/>
      </c>
    </row>
    <row r="326" ht="12.75" customHeight="1">
      <c r="A326" s="67" t="str">
        <f>IF(OR(Calculator!prev_total_owed&lt;=0,Calculator!prev_total_owed=""),"",Calculator!prev_pmt_num+1)</f>
        <v/>
      </c>
      <c r="B326" s="68" t="str">
        <f t="shared" si="1"/>
        <v/>
      </c>
      <c r="C326" s="47" t="str">
        <f>IF(A326="","",MIN(D326+Calculator!prev_prin_balance,Calculator!loan_payment+J326))</f>
        <v/>
      </c>
      <c r="D326" s="47" t="str">
        <f>IF(A326="","",ROUND($D$6/12*MAX(0,(Calculator!prev_prin_balance)),2))</f>
        <v/>
      </c>
      <c r="E326" s="47" t="str">
        <f t="shared" si="2"/>
        <v/>
      </c>
      <c r="F326" s="47" t="str">
        <f>IF(A326="","",ROUND(SUM(Calculator!prev_prin_balance,-E326),2))</f>
        <v/>
      </c>
      <c r="G326" s="69" t="str">
        <f t="shared" si="3"/>
        <v/>
      </c>
      <c r="H326" s="47" t="str">
        <f>IF(A326="","",IF(Calculator!prev_prin_balance=0,MIN(Calculator!prev_heloc_prin_balance+Calculator!prev_heloc_int_balance+K326,MAX(0,Calculator!free_cash_flow+Calculator!loan_payment))+IF($O$7="No",0,Calculator!loan_payment+$I$6),IF($O$7="No",Calculator!free_cash_flow,$I$5)))</f>
        <v/>
      </c>
      <c r="I326" s="47" t="str">
        <f>IF(A326="","",IF($O$7="Yes",$I$6+Calculator!loan_payment,0))</f>
        <v/>
      </c>
      <c r="J326" s="47" t="str">
        <f>IF(A326="","",IF(Calculator!prev_prin_balance&lt;=0,0,IF(Calculator!prev_heloc_prin_balance&lt;Calculator!free_cash_flow,MAX(0,MIN($O$6,D326+Calculator!prev_prin_balance+Calculator!loan_payment)),0)))</f>
        <v/>
      </c>
      <c r="K326" s="47" t="str">
        <f>IF(A326="","",ROUND((B326-Calculator!prev_date)*(Calculator!prev_heloc_rate/$O$8)*MAX(0,Calculator!prev_heloc_prin_balance),2))</f>
        <v/>
      </c>
      <c r="L326" s="47" t="str">
        <f>IF(A326="","",MAX(0,MIN(1*H326,Calculator!prev_heloc_int_balance+K326)))</f>
        <v/>
      </c>
      <c r="M326" s="47" t="str">
        <f>IF(A326="","",(Calculator!prev_heloc_int_balance+K326)-L326)</f>
        <v/>
      </c>
      <c r="N326" s="47" t="str">
        <f t="shared" si="4"/>
        <v/>
      </c>
      <c r="O326" s="47" t="str">
        <f>IF(A326="","",Calculator!prev_heloc_prin_balance-N326)</f>
        <v/>
      </c>
      <c r="P326" s="47" t="str">
        <f t="shared" si="16"/>
        <v/>
      </c>
      <c r="Q326" s="40"/>
      <c r="R326" s="67">
        <f t="shared" si="5"/>
        <v>288</v>
      </c>
      <c r="S326" s="68">
        <f t="shared" si="6"/>
        <v>51867</v>
      </c>
      <c r="T326" s="47">
        <f t="shared" si="7"/>
        <v>1079.190945</v>
      </c>
      <c r="U326" s="47">
        <f t="shared" si="8"/>
        <v>329.3385474</v>
      </c>
      <c r="V326" s="47">
        <f t="shared" si="9"/>
        <v>749.8523979</v>
      </c>
      <c r="W326" s="47">
        <f t="shared" si="10"/>
        <v>65117.85708</v>
      </c>
      <c r="X326" s="40"/>
      <c r="Y326" s="67" t="str">
        <f t="shared" si="11"/>
        <v/>
      </c>
      <c r="Z326" s="68" t="str">
        <f t="shared" si="12"/>
        <v/>
      </c>
      <c r="AA326" s="47" t="str">
        <f>IF(Y326="","",MIN($D$9+Calculator!free_cash_flow,AD325+AB326))</f>
        <v/>
      </c>
      <c r="AB326" s="47" t="str">
        <f t="shared" si="13"/>
        <v/>
      </c>
      <c r="AC326" s="47" t="str">
        <f t="shared" si="14"/>
        <v/>
      </c>
      <c r="AD326" s="47" t="str">
        <f t="shared" si="15"/>
        <v/>
      </c>
    </row>
    <row r="327" ht="12.75" customHeight="1">
      <c r="A327" s="67" t="str">
        <f>IF(OR(Calculator!prev_total_owed&lt;=0,Calculator!prev_total_owed=""),"",Calculator!prev_pmt_num+1)</f>
        <v/>
      </c>
      <c r="B327" s="68" t="str">
        <f t="shared" si="1"/>
        <v/>
      </c>
      <c r="C327" s="47" t="str">
        <f>IF(A327="","",MIN(D327+Calculator!prev_prin_balance,Calculator!loan_payment+J327))</f>
        <v/>
      </c>
      <c r="D327" s="47" t="str">
        <f>IF(A327="","",ROUND($D$6/12*MAX(0,(Calculator!prev_prin_balance)),2))</f>
        <v/>
      </c>
      <c r="E327" s="47" t="str">
        <f t="shared" si="2"/>
        <v/>
      </c>
      <c r="F327" s="47" t="str">
        <f>IF(A327="","",ROUND(SUM(Calculator!prev_prin_balance,-E327),2))</f>
        <v/>
      </c>
      <c r="G327" s="69" t="str">
        <f t="shared" si="3"/>
        <v/>
      </c>
      <c r="H327" s="47" t="str">
        <f>IF(A327="","",IF(Calculator!prev_prin_balance=0,MIN(Calculator!prev_heloc_prin_balance+Calculator!prev_heloc_int_balance+K327,MAX(0,Calculator!free_cash_flow+Calculator!loan_payment))+IF($O$7="No",0,Calculator!loan_payment+$I$6),IF($O$7="No",Calculator!free_cash_flow,$I$5)))</f>
        <v/>
      </c>
      <c r="I327" s="47" t="str">
        <f>IF(A327="","",IF($O$7="Yes",$I$6+Calculator!loan_payment,0))</f>
        <v/>
      </c>
      <c r="J327" s="47" t="str">
        <f>IF(A327="","",IF(Calculator!prev_prin_balance&lt;=0,0,IF(Calculator!prev_heloc_prin_balance&lt;Calculator!free_cash_flow,MAX(0,MIN($O$6,D327+Calculator!prev_prin_balance+Calculator!loan_payment)),0)))</f>
        <v/>
      </c>
      <c r="K327" s="47" t="str">
        <f>IF(A327="","",ROUND((B327-Calculator!prev_date)*(Calculator!prev_heloc_rate/$O$8)*MAX(0,Calculator!prev_heloc_prin_balance),2))</f>
        <v/>
      </c>
      <c r="L327" s="47" t="str">
        <f>IF(A327="","",MAX(0,MIN(1*H327,Calculator!prev_heloc_int_balance+K327)))</f>
        <v/>
      </c>
      <c r="M327" s="47" t="str">
        <f>IF(A327="","",(Calculator!prev_heloc_int_balance+K327)-L327)</f>
        <v/>
      </c>
      <c r="N327" s="47" t="str">
        <f t="shared" si="4"/>
        <v/>
      </c>
      <c r="O327" s="47" t="str">
        <f>IF(A327="","",Calculator!prev_heloc_prin_balance-N327)</f>
        <v/>
      </c>
      <c r="P327" s="47" t="str">
        <f t="shared" si="16"/>
        <v/>
      </c>
      <c r="Q327" s="40"/>
      <c r="R327" s="67">
        <f t="shared" si="5"/>
        <v>289</v>
      </c>
      <c r="S327" s="68">
        <f t="shared" si="6"/>
        <v>51898</v>
      </c>
      <c r="T327" s="47">
        <f t="shared" si="7"/>
        <v>1079.190945</v>
      </c>
      <c r="U327" s="47">
        <f t="shared" si="8"/>
        <v>325.5892854</v>
      </c>
      <c r="V327" s="47">
        <f t="shared" si="9"/>
        <v>753.6016599</v>
      </c>
      <c r="W327" s="47">
        <f t="shared" si="10"/>
        <v>64364.25542</v>
      </c>
      <c r="X327" s="40"/>
      <c r="Y327" s="67" t="str">
        <f t="shared" si="11"/>
        <v/>
      </c>
      <c r="Z327" s="68" t="str">
        <f t="shared" si="12"/>
        <v/>
      </c>
      <c r="AA327" s="47" t="str">
        <f>IF(Y327="","",MIN($D$9+Calculator!free_cash_flow,AD326+AB327))</f>
        <v/>
      </c>
      <c r="AB327" s="47" t="str">
        <f t="shared" si="13"/>
        <v/>
      </c>
      <c r="AC327" s="47" t="str">
        <f t="shared" si="14"/>
        <v/>
      </c>
      <c r="AD327" s="47" t="str">
        <f t="shared" si="15"/>
        <v/>
      </c>
    </row>
    <row r="328" ht="12.75" customHeight="1">
      <c r="A328" s="67" t="str">
        <f>IF(OR(Calculator!prev_total_owed&lt;=0,Calculator!prev_total_owed=""),"",Calculator!prev_pmt_num+1)</f>
        <v/>
      </c>
      <c r="B328" s="68" t="str">
        <f t="shared" si="1"/>
        <v/>
      </c>
      <c r="C328" s="47" t="str">
        <f>IF(A328="","",MIN(D328+Calculator!prev_prin_balance,Calculator!loan_payment+J328))</f>
        <v/>
      </c>
      <c r="D328" s="47" t="str">
        <f>IF(A328="","",ROUND($D$6/12*MAX(0,(Calculator!prev_prin_balance)),2))</f>
        <v/>
      </c>
      <c r="E328" s="47" t="str">
        <f t="shared" si="2"/>
        <v/>
      </c>
      <c r="F328" s="47" t="str">
        <f>IF(A328="","",ROUND(SUM(Calculator!prev_prin_balance,-E328),2))</f>
        <v/>
      </c>
      <c r="G328" s="69" t="str">
        <f t="shared" si="3"/>
        <v/>
      </c>
      <c r="H328" s="47" t="str">
        <f>IF(A328="","",IF(Calculator!prev_prin_balance=0,MIN(Calculator!prev_heloc_prin_balance+Calculator!prev_heloc_int_balance+K328,MAX(0,Calculator!free_cash_flow+Calculator!loan_payment))+IF($O$7="No",0,Calculator!loan_payment+$I$6),IF($O$7="No",Calculator!free_cash_flow,$I$5)))</f>
        <v/>
      </c>
      <c r="I328" s="47" t="str">
        <f>IF(A328="","",IF($O$7="Yes",$I$6+Calculator!loan_payment,0))</f>
        <v/>
      </c>
      <c r="J328" s="47" t="str">
        <f>IF(A328="","",IF(Calculator!prev_prin_balance&lt;=0,0,IF(Calculator!prev_heloc_prin_balance&lt;Calculator!free_cash_flow,MAX(0,MIN($O$6,D328+Calculator!prev_prin_balance+Calculator!loan_payment)),0)))</f>
        <v/>
      </c>
      <c r="K328" s="47" t="str">
        <f>IF(A328="","",ROUND((B328-Calculator!prev_date)*(Calculator!prev_heloc_rate/$O$8)*MAX(0,Calculator!prev_heloc_prin_balance),2))</f>
        <v/>
      </c>
      <c r="L328" s="47" t="str">
        <f>IF(A328="","",MAX(0,MIN(1*H328,Calculator!prev_heloc_int_balance+K328)))</f>
        <v/>
      </c>
      <c r="M328" s="47" t="str">
        <f>IF(A328="","",(Calculator!prev_heloc_int_balance+K328)-L328)</f>
        <v/>
      </c>
      <c r="N328" s="47" t="str">
        <f t="shared" si="4"/>
        <v/>
      </c>
      <c r="O328" s="47" t="str">
        <f>IF(A328="","",Calculator!prev_heloc_prin_balance-N328)</f>
        <v/>
      </c>
      <c r="P328" s="47" t="str">
        <f t="shared" si="16"/>
        <v/>
      </c>
      <c r="Q328" s="40"/>
      <c r="R328" s="67">
        <f t="shared" si="5"/>
        <v>290</v>
      </c>
      <c r="S328" s="68">
        <f t="shared" si="6"/>
        <v>51926</v>
      </c>
      <c r="T328" s="47">
        <f t="shared" si="7"/>
        <v>1079.190945</v>
      </c>
      <c r="U328" s="47">
        <f t="shared" si="8"/>
        <v>321.8212771</v>
      </c>
      <c r="V328" s="47">
        <f t="shared" si="9"/>
        <v>757.3696682</v>
      </c>
      <c r="W328" s="47">
        <f t="shared" si="10"/>
        <v>63606.88575</v>
      </c>
      <c r="X328" s="40"/>
      <c r="Y328" s="67" t="str">
        <f t="shared" si="11"/>
        <v/>
      </c>
      <c r="Z328" s="68" t="str">
        <f t="shared" si="12"/>
        <v/>
      </c>
      <c r="AA328" s="47" t="str">
        <f>IF(Y328="","",MIN($D$9+Calculator!free_cash_flow,AD327+AB328))</f>
        <v/>
      </c>
      <c r="AB328" s="47" t="str">
        <f t="shared" si="13"/>
        <v/>
      </c>
      <c r="AC328" s="47" t="str">
        <f t="shared" si="14"/>
        <v/>
      </c>
      <c r="AD328" s="47" t="str">
        <f t="shared" si="15"/>
        <v/>
      </c>
    </row>
    <row r="329" ht="12.75" customHeight="1">
      <c r="A329" s="67" t="str">
        <f>IF(OR(Calculator!prev_total_owed&lt;=0,Calculator!prev_total_owed=""),"",Calculator!prev_pmt_num+1)</f>
        <v/>
      </c>
      <c r="B329" s="68" t="str">
        <f t="shared" si="1"/>
        <v/>
      </c>
      <c r="C329" s="47" t="str">
        <f>IF(A329="","",MIN(D329+Calculator!prev_prin_balance,Calculator!loan_payment+J329))</f>
        <v/>
      </c>
      <c r="D329" s="47" t="str">
        <f>IF(A329="","",ROUND($D$6/12*MAX(0,(Calculator!prev_prin_balance)),2))</f>
        <v/>
      </c>
      <c r="E329" s="47" t="str">
        <f t="shared" si="2"/>
        <v/>
      </c>
      <c r="F329" s="47" t="str">
        <f>IF(A329="","",ROUND(SUM(Calculator!prev_prin_balance,-E329),2))</f>
        <v/>
      </c>
      <c r="G329" s="69" t="str">
        <f t="shared" si="3"/>
        <v/>
      </c>
      <c r="H329" s="47" t="str">
        <f>IF(A329="","",IF(Calculator!prev_prin_balance=0,MIN(Calculator!prev_heloc_prin_balance+Calculator!prev_heloc_int_balance+K329,MAX(0,Calculator!free_cash_flow+Calculator!loan_payment))+IF($O$7="No",0,Calculator!loan_payment+$I$6),IF($O$7="No",Calculator!free_cash_flow,$I$5)))</f>
        <v/>
      </c>
      <c r="I329" s="47" t="str">
        <f>IF(A329="","",IF($O$7="Yes",$I$6+Calculator!loan_payment,0))</f>
        <v/>
      </c>
      <c r="J329" s="47" t="str">
        <f>IF(A329="","",IF(Calculator!prev_prin_balance&lt;=0,0,IF(Calculator!prev_heloc_prin_balance&lt;Calculator!free_cash_flow,MAX(0,MIN($O$6,D329+Calculator!prev_prin_balance+Calculator!loan_payment)),0)))</f>
        <v/>
      </c>
      <c r="K329" s="47" t="str">
        <f>IF(A329="","",ROUND((B329-Calculator!prev_date)*(Calculator!prev_heloc_rate/$O$8)*MAX(0,Calculator!prev_heloc_prin_balance),2))</f>
        <v/>
      </c>
      <c r="L329" s="47" t="str">
        <f>IF(A329="","",MAX(0,MIN(1*H329,Calculator!prev_heloc_int_balance+K329)))</f>
        <v/>
      </c>
      <c r="M329" s="47" t="str">
        <f>IF(A329="","",(Calculator!prev_heloc_int_balance+K329)-L329)</f>
        <v/>
      </c>
      <c r="N329" s="47" t="str">
        <f t="shared" si="4"/>
        <v/>
      </c>
      <c r="O329" s="47" t="str">
        <f>IF(A329="","",Calculator!prev_heloc_prin_balance-N329)</f>
        <v/>
      </c>
      <c r="P329" s="47" t="str">
        <f t="shared" si="16"/>
        <v/>
      </c>
      <c r="Q329" s="40"/>
      <c r="R329" s="67">
        <f t="shared" si="5"/>
        <v>291</v>
      </c>
      <c r="S329" s="68">
        <f t="shared" si="6"/>
        <v>51957</v>
      </c>
      <c r="T329" s="47">
        <f t="shared" si="7"/>
        <v>1079.190945</v>
      </c>
      <c r="U329" s="47">
        <f t="shared" si="8"/>
        <v>318.0344288</v>
      </c>
      <c r="V329" s="47">
        <f t="shared" si="9"/>
        <v>761.1565165</v>
      </c>
      <c r="W329" s="47">
        <f t="shared" si="10"/>
        <v>62845.72924</v>
      </c>
      <c r="X329" s="40"/>
      <c r="Y329" s="67" t="str">
        <f t="shared" si="11"/>
        <v/>
      </c>
      <c r="Z329" s="68" t="str">
        <f t="shared" si="12"/>
        <v/>
      </c>
      <c r="AA329" s="47" t="str">
        <f>IF(Y329="","",MIN($D$9+Calculator!free_cash_flow,AD328+AB329))</f>
        <v/>
      </c>
      <c r="AB329" s="47" t="str">
        <f t="shared" si="13"/>
        <v/>
      </c>
      <c r="AC329" s="47" t="str">
        <f t="shared" si="14"/>
        <v/>
      </c>
      <c r="AD329" s="47" t="str">
        <f t="shared" si="15"/>
        <v/>
      </c>
    </row>
    <row r="330" ht="12.75" customHeight="1">
      <c r="A330" s="67" t="str">
        <f>IF(OR(Calculator!prev_total_owed&lt;=0,Calculator!prev_total_owed=""),"",Calculator!prev_pmt_num+1)</f>
        <v/>
      </c>
      <c r="B330" s="68" t="str">
        <f t="shared" si="1"/>
        <v/>
      </c>
      <c r="C330" s="47" t="str">
        <f>IF(A330="","",MIN(D330+Calculator!prev_prin_balance,Calculator!loan_payment+J330))</f>
        <v/>
      </c>
      <c r="D330" s="47" t="str">
        <f>IF(A330="","",ROUND($D$6/12*MAX(0,(Calculator!prev_prin_balance)),2))</f>
        <v/>
      </c>
      <c r="E330" s="47" t="str">
        <f t="shared" si="2"/>
        <v/>
      </c>
      <c r="F330" s="47" t="str">
        <f>IF(A330="","",ROUND(SUM(Calculator!prev_prin_balance,-E330),2))</f>
        <v/>
      </c>
      <c r="G330" s="69" t="str">
        <f t="shared" si="3"/>
        <v/>
      </c>
      <c r="H330" s="47" t="str">
        <f>IF(A330="","",IF(Calculator!prev_prin_balance=0,MIN(Calculator!prev_heloc_prin_balance+Calculator!prev_heloc_int_balance+K330,MAX(0,Calculator!free_cash_flow+Calculator!loan_payment))+IF($O$7="No",0,Calculator!loan_payment+$I$6),IF($O$7="No",Calculator!free_cash_flow,$I$5)))</f>
        <v/>
      </c>
      <c r="I330" s="47" t="str">
        <f>IF(A330="","",IF($O$7="Yes",$I$6+Calculator!loan_payment,0))</f>
        <v/>
      </c>
      <c r="J330" s="47" t="str">
        <f>IF(A330="","",IF(Calculator!prev_prin_balance&lt;=0,0,IF(Calculator!prev_heloc_prin_balance&lt;Calculator!free_cash_flow,MAX(0,MIN($O$6,D330+Calculator!prev_prin_balance+Calculator!loan_payment)),0)))</f>
        <v/>
      </c>
      <c r="K330" s="47" t="str">
        <f>IF(A330="","",ROUND((B330-Calculator!prev_date)*(Calculator!prev_heloc_rate/$O$8)*MAX(0,Calculator!prev_heloc_prin_balance),2))</f>
        <v/>
      </c>
      <c r="L330" s="47" t="str">
        <f>IF(A330="","",MAX(0,MIN(1*H330,Calculator!prev_heloc_int_balance+K330)))</f>
        <v/>
      </c>
      <c r="M330" s="47" t="str">
        <f>IF(A330="","",(Calculator!prev_heloc_int_balance+K330)-L330)</f>
        <v/>
      </c>
      <c r="N330" s="47" t="str">
        <f t="shared" si="4"/>
        <v/>
      </c>
      <c r="O330" s="47" t="str">
        <f>IF(A330="","",Calculator!prev_heloc_prin_balance-N330)</f>
        <v/>
      </c>
      <c r="P330" s="47" t="str">
        <f t="shared" si="16"/>
        <v/>
      </c>
      <c r="Q330" s="40"/>
      <c r="R330" s="67">
        <f t="shared" si="5"/>
        <v>292</v>
      </c>
      <c r="S330" s="68">
        <f t="shared" si="6"/>
        <v>51987</v>
      </c>
      <c r="T330" s="47">
        <f t="shared" si="7"/>
        <v>1079.190945</v>
      </c>
      <c r="U330" s="47">
        <f t="shared" si="8"/>
        <v>314.2286462</v>
      </c>
      <c r="V330" s="47">
        <f t="shared" si="9"/>
        <v>764.9622991</v>
      </c>
      <c r="W330" s="47">
        <f t="shared" si="10"/>
        <v>62080.76694</v>
      </c>
      <c r="X330" s="40"/>
      <c r="Y330" s="67" t="str">
        <f t="shared" si="11"/>
        <v/>
      </c>
      <c r="Z330" s="68" t="str">
        <f t="shared" si="12"/>
        <v/>
      </c>
      <c r="AA330" s="47" t="str">
        <f>IF(Y330="","",MIN($D$9+Calculator!free_cash_flow,AD329+AB330))</f>
        <v/>
      </c>
      <c r="AB330" s="47" t="str">
        <f t="shared" si="13"/>
        <v/>
      </c>
      <c r="AC330" s="47" t="str">
        <f t="shared" si="14"/>
        <v/>
      </c>
      <c r="AD330" s="47" t="str">
        <f t="shared" si="15"/>
        <v/>
      </c>
    </row>
    <row r="331" ht="12.75" customHeight="1">
      <c r="A331" s="67" t="str">
        <f>IF(OR(Calculator!prev_total_owed&lt;=0,Calculator!prev_total_owed=""),"",Calculator!prev_pmt_num+1)</f>
        <v/>
      </c>
      <c r="B331" s="68" t="str">
        <f t="shared" si="1"/>
        <v/>
      </c>
      <c r="C331" s="47" t="str">
        <f>IF(A331="","",MIN(D331+Calculator!prev_prin_balance,Calculator!loan_payment+J331))</f>
        <v/>
      </c>
      <c r="D331" s="47" t="str">
        <f>IF(A331="","",ROUND($D$6/12*MAX(0,(Calculator!prev_prin_balance)),2))</f>
        <v/>
      </c>
      <c r="E331" s="47" t="str">
        <f t="shared" si="2"/>
        <v/>
      </c>
      <c r="F331" s="47" t="str">
        <f>IF(A331="","",ROUND(SUM(Calculator!prev_prin_balance,-E331),2))</f>
        <v/>
      </c>
      <c r="G331" s="69" t="str">
        <f t="shared" si="3"/>
        <v/>
      </c>
      <c r="H331" s="47" t="str">
        <f>IF(A331="","",IF(Calculator!prev_prin_balance=0,MIN(Calculator!prev_heloc_prin_balance+Calculator!prev_heloc_int_balance+K331,MAX(0,Calculator!free_cash_flow+Calculator!loan_payment))+IF($O$7="No",0,Calculator!loan_payment+$I$6),IF($O$7="No",Calculator!free_cash_flow,$I$5)))</f>
        <v/>
      </c>
      <c r="I331" s="47" t="str">
        <f>IF(A331="","",IF($O$7="Yes",$I$6+Calculator!loan_payment,0))</f>
        <v/>
      </c>
      <c r="J331" s="47" t="str">
        <f>IF(A331="","",IF(Calculator!prev_prin_balance&lt;=0,0,IF(Calculator!prev_heloc_prin_balance&lt;Calculator!free_cash_flow,MAX(0,MIN($O$6,D331+Calculator!prev_prin_balance+Calculator!loan_payment)),0)))</f>
        <v/>
      </c>
      <c r="K331" s="47" t="str">
        <f>IF(A331="","",ROUND((B331-Calculator!prev_date)*(Calculator!prev_heloc_rate/$O$8)*MAX(0,Calculator!prev_heloc_prin_balance),2))</f>
        <v/>
      </c>
      <c r="L331" s="47" t="str">
        <f>IF(A331="","",MAX(0,MIN(1*H331,Calculator!prev_heloc_int_balance+K331)))</f>
        <v/>
      </c>
      <c r="M331" s="47" t="str">
        <f>IF(A331="","",(Calculator!prev_heloc_int_balance+K331)-L331)</f>
        <v/>
      </c>
      <c r="N331" s="47" t="str">
        <f t="shared" si="4"/>
        <v/>
      </c>
      <c r="O331" s="47" t="str">
        <f>IF(A331="","",Calculator!prev_heloc_prin_balance-N331)</f>
        <v/>
      </c>
      <c r="P331" s="47" t="str">
        <f t="shared" si="16"/>
        <v/>
      </c>
      <c r="Q331" s="40"/>
      <c r="R331" s="67">
        <f t="shared" si="5"/>
        <v>293</v>
      </c>
      <c r="S331" s="68">
        <f t="shared" si="6"/>
        <v>52018</v>
      </c>
      <c r="T331" s="47">
        <f t="shared" si="7"/>
        <v>1079.190945</v>
      </c>
      <c r="U331" s="47">
        <f t="shared" si="8"/>
        <v>310.4038347</v>
      </c>
      <c r="V331" s="47">
        <f t="shared" si="9"/>
        <v>768.7871106</v>
      </c>
      <c r="W331" s="47">
        <f t="shared" si="10"/>
        <v>61311.97983</v>
      </c>
      <c r="X331" s="40"/>
      <c r="Y331" s="67" t="str">
        <f t="shared" si="11"/>
        <v/>
      </c>
      <c r="Z331" s="68" t="str">
        <f t="shared" si="12"/>
        <v/>
      </c>
      <c r="AA331" s="47" t="str">
        <f>IF(Y331="","",MIN($D$9+Calculator!free_cash_flow,AD330+AB331))</f>
        <v/>
      </c>
      <c r="AB331" s="47" t="str">
        <f t="shared" si="13"/>
        <v/>
      </c>
      <c r="AC331" s="47" t="str">
        <f t="shared" si="14"/>
        <v/>
      </c>
      <c r="AD331" s="47" t="str">
        <f t="shared" si="15"/>
        <v/>
      </c>
    </row>
    <row r="332" ht="12.75" customHeight="1">
      <c r="A332" s="67" t="str">
        <f>IF(OR(Calculator!prev_total_owed&lt;=0,Calculator!prev_total_owed=""),"",Calculator!prev_pmt_num+1)</f>
        <v/>
      </c>
      <c r="B332" s="68" t="str">
        <f t="shared" si="1"/>
        <v/>
      </c>
      <c r="C332" s="47" t="str">
        <f>IF(A332="","",MIN(D332+Calculator!prev_prin_balance,Calculator!loan_payment+J332))</f>
        <v/>
      </c>
      <c r="D332" s="47" t="str">
        <f>IF(A332="","",ROUND($D$6/12*MAX(0,(Calculator!prev_prin_balance)),2))</f>
        <v/>
      </c>
      <c r="E332" s="47" t="str">
        <f t="shared" si="2"/>
        <v/>
      </c>
      <c r="F332" s="47" t="str">
        <f>IF(A332="","",ROUND(SUM(Calculator!prev_prin_balance,-E332),2))</f>
        <v/>
      </c>
      <c r="G332" s="69" t="str">
        <f t="shared" si="3"/>
        <v/>
      </c>
      <c r="H332" s="47" t="str">
        <f>IF(A332="","",IF(Calculator!prev_prin_balance=0,MIN(Calculator!prev_heloc_prin_balance+Calculator!prev_heloc_int_balance+K332,MAX(0,Calculator!free_cash_flow+Calculator!loan_payment))+IF($O$7="No",0,Calculator!loan_payment+$I$6),IF($O$7="No",Calculator!free_cash_flow,$I$5)))</f>
        <v/>
      </c>
      <c r="I332" s="47" t="str">
        <f>IF(A332="","",IF($O$7="Yes",$I$6+Calculator!loan_payment,0))</f>
        <v/>
      </c>
      <c r="J332" s="47" t="str">
        <f>IF(A332="","",IF(Calculator!prev_prin_balance&lt;=0,0,IF(Calculator!prev_heloc_prin_balance&lt;Calculator!free_cash_flow,MAX(0,MIN($O$6,D332+Calculator!prev_prin_balance+Calculator!loan_payment)),0)))</f>
        <v/>
      </c>
      <c r="K332" s="47" t="str">
        <f>IF(A332="","",ROUND((B332-Calculator!prev_date)*(Calculator!prev_heloc_rate/$O$8)*MAX(0,Calculator!prev_heloc_prin_balance),2))</f>
        <v/>
      </c>
      <c r="L332" s="47" t="str">
        <f>IF(A332="","",MAX(0,MIN(1*H332,Calculator!prev_heloc_int_balance+K332)))</f>
        <v/>
      </c>
      <c r="M332" s="47" t="str">
        <f>IF(A332="","",(Calculator!prev_heloc_int_balance+K332)-L332)</f>
        <v/>
      </c>
      <c r="N332" s="47" t="str">
        <f t="shared" si="4"/>
        <v/>
      </c>
      <c r="O332" s="47" t="str">
        <f>IF(A332="","",Calculator!prev_heloc_prin_balance-N332)</f>
        <v/>
      </c>
      <c r="P332" s="47" t="str">
        <f t="shared" si="16"/>
        <v/>
      </c>
      <c r="Q332" s="40"/>
      <c r="R332" s="67">
        <f t="shared" si="5"/>
        <v>294</v>
      </c>
      <c r="S332" s="68">
        <f t="shared" si="6"/>
        <v>52048</v>
      </c>
      <c r="T332" s="47">
        <f t="shared" si="7"/>
        <v>1079.190945</v>
      </c>
      <c r="U332" s="47">
        <f t="shared" si="8"/>
        <v>306.5598991</v>
      </c>
      <c r="V332" s="47">
        <f t="shared" si="9"/>
        <v>772.6310461</v>
      </c>
      <c r="W332" s="47">
        <f t="shared" si="10"/>
        <v>60539.34878</v>
      </c>
      <c r="X332" s="40"/>
      <c r="Y332" s="67" t="str">
        <f t="shared" si="11"/>
        <v/>
      </c>
      <c r="Z332" s="68" t="str">
        <f t="shared" si="12"/>
        <v/>
      </c>
      <c r="AA332" s="47" t="str">
        <f>IF(Y332="","",MIN($D$9+Calculator!free_cash_flow,AD331+AB332))</f>
        <v/>
      </c>
      <c r="AB332" s="47" t="str">
        <f t="shared" si="13"/>
        <v/>
      </c>
      <c r="AC332" s="47" t="str">
        <f t="shared" si="14"/>
        <v/>
      </c>
      <c r="AD332" s="47" t="str">
        <f t="shared" si="15"/>
        <v/>
      </c>
    </row>
    <row r="333" ht="12.75" customHeight="1">
      <c r="A333" s="67" t="str">
        <f>IF(OR(Calculator!prev_total_owed&lt;=0,Calculator!prev_total_owed=""),"",Calculator!prev_pmt_num+1)</f>
        <v/>
      </c>
      <c r="B333" s="68" t="str">
        <f t="shared" si="1"/>
        <v/>
      </c>
      <c r="C333" s="47" t="str">
        <f>IF(A333="","",MIN(D333+Calculator!prev_prin_balance,Calculator!loan_payment+J333))</f>
        <v/>
      </c>
      <c r="D333" s="47" t="str">
        <f>IF(A333="","",ROUND($D$6/12*MAX(0,(Calculator!prev_prin_balance)),2))</f>
        <v/>
      </c>
      <c r="E333" s="47" t="str">
        <f t="shared" si="2"/>
        <v/>
      </c>
      <c r="F333" s="47" t="str">
        <f>IF(A333="","",ROUND(SUM(Calculator!prev_prin_balance,-E333),2))</f>
        <v/>
      </c>
      <c r="G333" s="69" t="str">
        <f t="shared" si="3"/>
        <v/>
      </c>
      <c r="H333" s="47" t="str">
        <f>IF(A333="","",IF(Calculator!prev_prin_balance=0,MIN(Calculator!prev_heloc_prin_balance+Calculator!prev_heloc_int_balance+K333,MAX(0,Calculator!free_cash_flow+Calculator!loan_payment))+IF($O$7="No",0,Calculator!loan_payment+$I$6),IF($O$7="No",Calculator!free_cash_flow,$I$5)))</f>
        <v/>
      </c>
      <c r="I333" s="47" t="str">
        <f>IF(A333="","",IF($O$7="Yes",$I$6+Calculator!loan_payment,0))</f>
        <v/>
      </c>
      <c r="J333" s="47" t="str">
        <f>IF(A333="","",IF(Calculator!prev_prin_balance&lt;=0,0,IF(Calculator!prev_heloc_prin_balance&lt;Calculator!free_cash_flow,MAX(0,MIN($O$6,D333+Calculator!prev_prin_balance+Calculator!loan_payment)),0)))</f>
        <v/>
      </c>
      <c r="K333" s="47" t="str">
        <f>IF(A333="","",ROUND((B333-Calculator!prev_date)*(Calculator!prev_heloc_rate/$O$8)*MAX(0,Calculator!prev_heloc_prin_balance),2))</f>
        <v/>
      </c>
      <c r="L333" s="47" t="str">
        <f>IF(A333="","",MAX(0,MIN(1*H333,Calculator!prev_heloc_int_balance+K333)))</f>
        <v/>
      </c>
      <c r="M333" s="47" t="str">
        <f>IF(A333="","",(Calculator!prev_heloc_int_balance+K333)-L333)</f>
        <v/>
      </c>
      <c r="N333" s="47" t="str">
        <f t="shared" si="4"/>
        <v/>
      </c>
      <c r="O333" s="47" t="str">
        <f>IF(A333="","",Calculator!prev_heloc_prin_balance-N333)</f>
        <v/>
      </c>
      <c r="P333" s="47" t="str">
        <f t="shared" si="16"/>
        <v/>
      </c>
      <c r="Q333" s="40"/>
      <c r="R333" s="67">
        <f t="shared" si="5"/>
        <v>295</v>
      </c>
      <c r="S333" s="68">
        <f t="shared" si="6"/>
        <v>52079</v>
      </c>
      <c r="T333" s="47">
        <f t="shared" si="7"/>
        <v>1079.190945</v>
      </c>
      <c r="U333" s="47">
        <f t="shared" si="8"/>
        <v>302.6967439</v>
      </c>
      <c r="V333" s="47">
        <f t="shared" si="9"/>
        <v>776.4942014</v>
      </c>
      <c r="W333" s="47">
        <f t="shared" si="10"/>
        <v>59762.85458</v>
      </c>
      <c r="X333" s="40"/>
      <c r="Y333" s="67" t="str">
        <f t="shared" si="11"/>
        <v/>
      </c>
      <c r="Z333" s="68" t="str">
        <f t="shared" si="12"/>
        <v/>
      </c>
      <c r="AA333" s="47" t="str">
        <f>IF(Y333="","",MIN($D$9+Calculator!free_cash_flow,AD332+AB333))</f>
        <v/>
      </c>
      <c r="AB333" s="47" t="str">
        <f t="shared" si="13"/>
        <v/>
      </c>
      <c r="AC333" s="47" t="str">
        <f t="shared" si="14"/>
        <v/>
      </c>
      <c r="AD333" s="47" t="str">
        <f t="shared" si="15"/>
        <v/>
      </c>
    </row>
    <row r="334" ht="12.75" customHeight="1">
      <c r="A334" s="67" t="str">
        <f>IF(OR(Calculator!prev_total_owed&lt;=0,Calculator!prev_total_owed=""),"",Calculator!prev_pmt_num+1)</f>
        <v/>
      </c>
      <c r="B334" s="68" t="str">
        <f t="shared" si="1"/>
        <v/>
      </c>
      <c r="C334" s="47" t="str">
        <f>IF(A334="","",MIN(D334+Calculator!prev_prin_balance,Calculator!loan_payment+J334))</f>
        <v/>
      </c>
      <c r="D334" s="47" t="str">
        <f>IF(A334="","",ROUND($D$6/12*MAX(0,(Calculator!prev_prin_balance)),2))</f>
        <v/>
      </c>
      <c r="E334" s="47" t="str">
        <f t="shared" si="2"/>
        <v/>
      </c>
      <c r="F334" s="47" t="str">
        <f>IF(A334="","",ROUND(SUM(Calculator!prev_prin_balance,-E334),2))</f>
        <v/>
      </c>
      <c r="G334" s="69" t="str">
        <f t="shared" si="3"/>
        <v/>
      </c>
      <c r="H334" s="47" t="str">
        <f>IF(A334="","",IF(Calculator!prev_prin_balance=0,MIN(Calculator!prev_heloc_prin_balance+Calculator!prev_heloc_int_balance+K334,MAX(0,Calculator!free_cash_flow+Calculator!loan_payment))+IF($O$7="No",0,Calculator!loan_payment+$I$6),IF($O$7="No",Calculator!free_cash_flow,$I$5)))</f>
        <v/>
      </c>
      <c r="I334" s="47" t="str">
        <f>IF(A334="","",IF($O$7="Yes",$I$6+Calculator!loan_payment,0))</f>
        <v/>
      </c>
      <c r="J334" s="47" t="str">
        <f>IF(A334="","",IF(Calculator!prev_prin_balance&lt;=0,0,IF(Calculator!prev_heloc_prin_balance&lt;Calculator!free_cash_flow,MAX(0,MIN($O$6,D334+Calculator!prev_prin_balance+Calculator!loan_payment)),0)))</f>
        <v/>
      </c>
      <c r="K334" s="47" t="str">
        <f>IF(A334="","",ROUND((B334-Calculator!prev_date)*(Calculator!prev_heloc_rate/$O$8)*MAX(0,Calculator!prev_heloc_prin_balance),2))</f>
        <v/>
      </c>
      <c r="L334" s="47" t="str">
        <f>IF(A334="","",MAX(0,MIN(1*H334,Calculator!prev_heloc_int_balance+K334)))</f>
        <v/>
      </c>
      <c r="M334" s="47" t="str">
        <f>IF(A334="","",(Calculator!prev_heloc_int_balance+K334)-L334)</f>
        <v/>
      </c>
      <c r="N334" s="47" t="str">
        <f t="shared" si="4"/>
        <v/>
      </c>
      <c r="O334" s="47" t="str">
        <f>IF(A334="","",Calculator!prev_heloc_prin_balance-N334)</f>
        <v/>
      </c>
      <c r="P334" s="47" t="str">
        <f t="shared" si="16"/>
        <v/>
      </c>
      <c r="Q334" s="40"/>
      <c r="R334" s="67">
        <f t="shared" si="5"/>
        <v>296</v>
      </c>
      <c r="S334" s="68">
        <f t="shared" si="6"/>
        <v>52110</v>
      </c>
      <c r="T334" s="47">
        <f t="shared" si="7"/>
        <v>1079.190945</v>
      </c>
      <c r="U334" s="47">
        <f t="shared" si="8"/>
        <v>298.8142729</v>
      </c>
      <c r="V334" s="47">
        <f t="shared" si="9"/>
        <v>780.3766724</v>
      </c>
      <c r="W334" s="47">
        <f t="shared" si="10"/>
        <v>58982.47791</v>
      </c>
      <c r="X334" s="40"/>
      <c r="Y334" s="67" t="str">
        <f t="shared" si="11"/>
        <v/>
      </c>
      <c r="Z334" s="68" t="str">
        <f t="shared" si="12"/>
        <v/>
      </c>
      <c r="AA334" s="47" t="str">
        <f>IF(Y334="","",MIN($D$9+Calculator!free_cash_flow,AD333+AB334))</f>
        <v/>
      </c>
      <c r="AB334" s="47" t="str">
        <f t="shared" si="13"/>
        <v/>
      </c>
      <c r="AC334" s="47" t="str">
        <f t="shared" si="14"/>
        <v/>
      </c>
      <c r="AD334" s="47" t="str">
        <f t="shared" si="15"/>
        <v/>
      </c>
    </row>
    <row r="335" ht="12.75" customHeight="1">
      <c r="A335" s="67" t="str">
        <f>IF(OR(Calculator!prev_total_owed&lt;=0,Calculator!prev_total_owed=""),"",Calculator!prev_pmt_num+1)</f>
        <v/>
      </c>
      <c r="B335" s="68" t="str">
        <f t="shared" si="1"/>
        <v/>
      </c>
      <c r="C335" s="47" t="str">
        <f>IF(A335="","",MIN(D335+Calculator!prev_prin_balance,Calculator!loan_payment+J335))</f>
        <v/>
      </c>
      <c r="D335" s="47" t="str">
        <f>IF(A335="","",ROUND($D$6/12*MAX(0,(Calculator!prev_prin_balance)),2))</f>
        <v/>
      </c>
      <c r="E335" s="47" t="str">
        <f t="shared" si="2"/>
        <v/>
      </c>
      <c r="F335" s="47" t="str">
        <f>IF(A335="","",ROUND(SUM(Calculator!prev_prin_balance,-E335),2))</f>
        <v/>
      </c>
      <c r="G335" s="69" t="str">
        <f t="shared" si="3"/>
        <v/>
      </c>
      <c r="H335" s="47" t="str">
        <f>IF(A335="","",IF(Calculator!prev_prin_balance=0,MIN(Calculator!prev_heloc_prin_balance+Calculator!prev_heloc_int_balance+K335,MAX(0,Calculator!free_cash_flow+Calculator!loan_payment))+IF($O$7="No",0,Calculator!loan_payment+$I$6),IF($O$7="No",Calculator!free_cash_flow,$I$5)))</f>
        <v/>
      </c>
      <c r="I335" s="47" t="str">
        <f>IF(A335="","",IF($O$7="Yes",$I$6+Calculator!loan_payment,0))</f>
        <v/>
      </c>
      <c r="J335" s="47" t="str">
        <f>IF(A335="","",IF(Calculator!prev_prin_balance&lt;=0,0,IF(Calculator!prev_heloc_prin_balance&lt;Calculator!free_cash_flow,MAX(0,MIN($O$6,D335+Calculator!prev_prin_balance+Calculator!loan_payment)),0)))</f>
        <v/>
      </c>
      <c r="K335" s="47" t="str">
        <f>IF(A335="","",ROUND((B335-Calculator!prev_date)*(Calculator!prev_heloc_rate/$O$8)*MAX(0,Calculator!prev_heloc_prin_balance),2))</f>
        <v/>
      </c>
      <c r="L335" s="47" t="str">
        <f>IF(A335="","",MAX(0,MIN(1*H335,Calculator!prev_heloc_int_balance+K335)))</f>
        <v/>
      </c>
      <c r="M335" s="47" t="str">
        <f>IF(A335="","",(Calculator!prev_heloc_int_balance+K335)-L335)</f>
        <v/>
      </c>
      <c r="N335" s="47" t="str">
        <f t="shared" si="4"/>
        <v/>
      </c>
      <c r="O335" s="47" t="str">
        <f>IF(A335="","",Calculator!prev_heloc_prin_balance-N335)</f>
        <v/>
      </c>
      <c r="P335" s="47" t="str">
        <f t="shared" si="16"/>
        <v/>
      </c>
      <c r="Q335" s="40"/>
      <c r="R335" s="67">
        <f t="shared" si="5"/>
        <v>297</v>
      </c>
      <c r="S335" s="68">
        <f t="shared" si="6"/>
        <v>52140</v>
      </c>
      <c r="T335" s="47">
        <f t="shared" si="7"/>
        <v>1079.190945</v>
      </c>
      <c r="U335" s="47">
        <f t="shared" si="8"/>
        <v>294.9123895</v>
      </c>
      <c r="V335" s="47">
        <f t="shared" si="9"/>
        <v>784.2785557</v>
      </c>
      <c r="W335" s="47">
        <f t="shared" si="10"/>
        <v>58198.19935</v>
      </c>
      <c r="X335" s="40"/>
      <c r="Y335" s="67" t="str">
        <f t="shared" si="11"/>
        <v/>
      </c>
      <c r="Z335" s="68" t="str">
        <f t="shared" si="12"/>
        <v/>
      </c>
      <c r="AA335" s="47" t="str">
        <f>IF(Y335="","",MIN($D$9+Calculator!free_cash_flow,AD334+AB335))</f>
        <v/>
      </c>
      <c r="AB335" s="47" t="str">
        <f t="shared" si="13"/>
        <v/>
      </c>
      <c r="AC335" s="47" t="str">
        <f t="shared" si="14"/>
        <v/>
      </c>
      <c r="AD335" s="47" t="str">
        <f t="shared" si="15"/>
        <v/>
      </c>
    </row>
    <row r="336" ht="12.75" customHeight="1">
      <c r="A336" s="67" t="str">
        <f>IF(OR(Calculator!prev_total_owed&lt;=0,Calculator!prev_total_owed=""),"",Calculator!prev_pmt_num+1)</f>
        <v/>
      </c>
      <c r="B336" s="68" t="str">
        <f t="shared" si="1"/>
        <v/>
      </c>
      <c r="C336" s="47" t="str">
        <f>IF(A336="","",MIN(D336+Calculator!prev_prin_balance,Calculator!loan_payment+J336))</f>
        <v/>
      </c>
      <c r="D336" s="47" t="str">
        <f>IF(A336="","",ROUND($D$6/12*MAX(0,(Calculator!prev_prin_balance)),2))</f>
        <v/>
      </c>
      <c r="E336" s="47" t="str">
        <f t="shared" si="2"/>
        <v/>
      </c>
      <c r="F336" s="47" t="str">
        <f>IF(A336="","",ROUND(SUM(Calculator!prev_prin_balance,-E336),2))</f>
        <v/>
      </c>
      <c r="G336" s="69" t="str">
        <f t="shared" si="3"/>
        <v/>
      </c>
      <c r="H336" s="47" t="str">
        <f>IF(A336="","",IF(Calculator!prev_prin_balance=0,MIN(Calculator!prev_heloc_prin_balance+Calculator!prev_heloc_int_balance+K336,MAX(0,Calculator!free_cash_flow+Calculator!loan_payment))+IF($O$7="No",0,Calculator!loan_payment+$I$6),IF($O$7="No",Calculator!free_cash_flow,$I$5)))</f>
        <v/>
      </c>
      <c r="I336" s="47" t="str">
        <f>IF(A336="","",IF($O$7="Yes",$I$6+Calculator!loan_payment,0))</f>
        <v/>
      </c>
      <c r="J336" s="47" t="str">
        <f>IF(A336="","",IF(Calculator!prev_prin_balance&lt;=0,0,IF(Calculator!prev_heloc_prin_balance&lt;Calculator!free_cash_flow,MAX(0,MIN($O$6,D336+Calculator!prev_prin_balance+Calculator!loan_payment)),0)))</f>
        <v/>
      </c>
      <c r="K336" s="47" t="str">
        <f>IF(A336="","",ROUND((B336-Calculator!prev_date)*(Calculator!prev_heloc_rate/$O$8)*MAX(0,Calculator!prev_heloc_prin_balance),2))</f>
        <v/>
      </c>
      <c r="L336" s="47" t="str">
        <f>IF(A336="","",MAX(0,MIN(1*H336,Calculator!prev_heloc_int_balance+K336)))</f>
        <v/>
      </c>
      <c r="M336" s="47" t="str">
        <f>IF(A336="","",(Calculator!prev_heloc_int_balance+K336)-L336)</f>
        <v/>
      </c>
      <c r="N336" s="47" t="str">
        <f t="shared" si="4"/>
        <v/>
      </c>
      <c r="O336" s="47" t="str">
        <f>IF(A336="","",Calculator!prev_heloc_prin_balance-N336)</f>
        <v/>
      </c>
      <c r="P336" s="47" t="str">
        <f t="shared" si="16"/>
        <v/>
      </c>
      <c r="Q336" s="40"/>
      <c r="R336" s="67">
        <f t="shared" si="5"/>
        <v>298</v>
      </c>
      <c r="S336" s="68">
        <f t="shared" si="6"/>
        <v>52171</v>
      </c>
      <c r="T336" s="47">
        <f t="shared" si="7"/>
        <v>1079.190945</v>
      </c>
      <c r="U336" s="47">
        <f t="shared" si="8"/>
        <v>290.9909968</v>
      </c>
      <c r="V336" s="47">
        <f t="shared" si="9"/>
        <v>788.1999485</v>
      </c>
      <c r="W336" s="47">
        <f t="shared" si="10"/>
        <v>57409.9994</v>
      </c>
      <c r="X336" s="40"/>
      <c r="Y336" s="67" t="str">
        <f t="shared" si="11"/>
        <v/>
      </c>
      <c r="Z336" s="68" t="str">
        <f t="shared" si="12"/>
        <v/>
      </c>
      <c r="AA336" s="47" t="str">
        <f>IF(Y336="","",MIN($D$9+Calculator!free_cash_flow,AD335+AB336))</f>
        <v/>
      </c>
      <c r="AB336" s="47" t="str">
        <f t="shared" si="13"/>
        <v/>
      </c>
      <c r="AC336" s="47" t="str">
        <f t="shared" si="14"/>
        <v/>
      </c>
      <c r="AD336" s="47" t="str">
        <f t="shared" si="15"/>
        <v/>
      </c>
    </row>
    <row r="337" ht="12.75" customHeight="1">
      <c r="A337" s="67" t="str">
        <f>IF(OR(Calculator!prev_total_owed&lt;=0,Calculator!prev_total_owed=""),"",Calculator!prev_pmt_num+1)</f>
        <v/>
      </c>
      <c r="B337" s="68" t="str">
        <f t="shared" si="1"/>
        <v/>
      </c>
      <c r="C337" s="47" t="str">
        <f>IF(A337="","",MIN(D337+Calculator!prev_prin_balance,Calculator!loan_payment+J337))</f>
        <v/>
      </c>
      <c r="D337" s="47" t="str">
        <f>IF(A337="","",ROUND($D$6/12*MAX(0,(Calculator!prev_prin_balance)),2))</f>
        <v/>
      </c>
      <c r="E337" s="47" t="str">
        <f t="shared" si="2"/>
        <v/>
      </c>
      <c r="F337" s="47" t="str">
        <f>IF(A337="","",ROUND(SUM(Calculator!prev_prin_balance,-E337),2))</f>
        <v/>
      </c>
      <c r="G337" s="69" t="str">
        <f t="shared" si="3"/>
        <v/>
      </c>
      <c r="H337" s="47" t="str">
        <f>IF(A337="","",IF(Calculator!prev_prin_balance=0,MIN(Calculator!prev_heloc_prin_balance+Calculator!prev_heloc_int_balance+K337,MAX(0,Calculator!free_cash_flow+Calculator!loan_payment))+IF($O$7="No",0,Calculator!loan_payment+$I$6),IF($O$7="No",Calculator!free_cash_flow,$I$5)))</f>
        <v/>
      </c>
      <c r="I337" s="47" t="str">
        <f>IF(A337="","",IF($O$7="Yes",$I$6+Calculator!loan_payment,0))</f>
        <v/>
      </c>
      <c r="J337" s="47" t="str">
        <f>IF(A337="","",IF(Calculator!prev_prin_balance&lt;=0,0,IF(Calculator!prev_heloc_prin_balance&lt;Calculator!free_cash_flow,MAX(0,MIN($O$6,D337+Calculator!prev_prin_balance+Calculator!loan_payment)),0)))</f>
        <v/>
      </c>
      <c r="K337" s="47" t="str">
        <f>IF(A337="","",ROUND((B337-Calculator!prev_date)*(Calculator!prev_heloc_rate/$O$8)*MAX(0,Calculator!prev_heloc_prin_balance),2))</f>
        <v/>
      </c>
      <c r="L337" s="47" t="str">
        <f>IF(A337="","",MAX(0,MIN(1*H337,Calculator!prev_heloc_int_balance+K337)))</f>
        <v/>
      </c>
      <c r="M337" s="47" t="str">
        <f>IF(A337="","",(Calculator!prev_heloc_int_balance+K337)-L337)</f>
        <v/>
      </c>
      <c r="N337" s="47" t="str">
        <f t="shared" si="4"/>
        <v/>
      </c>
      <c r="O337" s="47" t="str">
        <f>IF(A337="","",Calculator!prev_heloc_prin_balance-N337)</f>
        <v/>
      </c>
      <c r="P337" s="47" t="str">
        <f t="shared" si="16"/>
        <v/>
      </c>
      <c r="Q337" s="40"/>
      <c r="R337" s="67">
        <f t="shared" si="5"/>
        <v>299</v>
      </c>
      <c r="S337" s="68">
        <f t="shared" si="6"/>
        <v>52201</v>
      </c>
      <c r="T337" s="47">
        <f t="shared" si="7"/>
        <v>1079.190945</v>
      </c>
      <c r="U337" s="47">
        <f t="shared" si="8"/>
        <v>287.049997</v>
      </c>
      <c r="V337" s="47">
        <f t="shared" si="9"/>
        <v>792.1409483</v>
      </c>
      <c r="W337" s="47">
        <f t="shared" si="10"/>
        <v>56617.85845</v>
      </c>
      <c r="X337" s="40"/>
      <c r="Y337" s="67" t="str">
        <f t="shared" si="11"/>
        <v/>
      </c>
      <c r="Z337" s="68" t="str">
        <f t="shared" si="12"/>
        <v/>
      </c>
      <c r="AA337" s="47" t="str">
        <f>IF(Y337="","",MIN($D$9+Calculator!free_cash_flow,AD336+AB337))</f>
        <v/>
      </c>
      <c r="AB337" s="47" t="str">
        <f t="shared" si="13"/>
        <v/>
      </c>
      <c r="AC337" s="47" t="str">
        <f t="shared" si="14"/>
        <v/>
      </c>
      <c r="AD337" s="47" t="str">
        <f t="shared" si="15"/>
        <v/>
      </c>
    </row>
    <row r="338" ht="12.75" customHeight="1">
      <c r="A338" s="67" t="str">
        <f>IF(OR(Calculator!prev_total_owed&lt;=0,Calculator!prev_total_owed=""),"",Calculator!prev_pmt_num+1)</f>
        <v/>
      </c>
      <c r="B338" s="68" t="str">
        <f t="shared" si="1"/>
        <v/>
      </c>
      <c r="C338" s="47" t="str">
        <f>IF(A338="","",MIN(D338+Calculator!prev_prin_balance,Calculator!loan_payment+J338))</f>
        <v/>
      </c>
      <c r="D338" s="47" t="str">
        <f>IF(A338="","",ROUND($D$6/12*MAX(0,(Calculator!prev_prin_balance)),2))</f>
        <v/>
      </c>
      <c r="E338" s="47" t="str">
        <f t="shared" si="2"/>
        <v/>
      </c>
      <c r="F338" s="47" t="str">
        <f>IF(A338="","",ROUND(SUM(Calculator!prev_prin_balance,-E338),2))</f>
        <v/>
      </c>
      <c r="G338" s="69" t="str">
        <f t="shared" si="3"/>
        <v/>
      </c>
      <c r="H338" s="47" t="str">
        <f>IF(A338="","",IF(Calculator!prev_prin_balance=0,MIN(Calculator!prev_heloc_prin_balance+Calculator!prev_heloc_int_balance+K338,MAX(0,Calculator!free_cash_flow+Calculator!loan_payment))+IF($O$7="No",0,Calculator!loan_payment+$I$6),IF($O$7="No",Calculator!free_cash_flow,$I$5)))</f>
        <v/>
      </c>
      <c r="I338" s="47" t="str">
        <f>IF(A338="","",IF($O$7="Yes",$I$6+Calculator!loan_payment,0))</f>
        <v/>
      </c>
      <c r="J338" s="47" t="str">
        <f>IF(A338="","",IF(Calculator!prev_prin_balance&lt;=0,0,IF(Calculator!prev_heloc_prin_balance&lt;Calculator!free_cash_flow,MAX(0,MIN($O$6,D338+Calculator!prev_prin_balance+Calculator!loan_payment)),0)))</f>
        <v/>
      </c>
      <c r="K338" s="47" t="str">
        <f>IF(A338="","",ROUND((B338-Calculator!prev_date)*(Calculator!prev_heloc_rate/$O$8)*MAX(0,Calculator!prev_heloc_prin_balance),2))</f>
        <v/>
      </c>
      <c r="L338" s="47" t="str">
        <f>IF(A338="","",MAX(0,MIN(1*H338,Calculator!prev_heloc_int_balance+K338)))</f>
        <v/>
      </c>
      <c r="M338" s="47" t="str">
        <f>IF(A338="","",(Calculator!prev_heloc_int_balance+K338)-L338)</f>
        <v/>
      </c>
      <c r="N338" s="47" t="str">
        <f t="shared" si="4"/>
        <v/>
      </c>
      <c r="O338" s="47" t="str">
        <f>IF(A338="","",Calculator!prev_heloc_prin_balance-N338)</f>
        <v/>
      </c>
      <c r="P338" s="47" t="str">
        <f t="shared" si="16"/>
        <v/>
      </c>
      <c r="Q338" s="40"/>
      <c r="R338" s="67">
        <f t="shared" si="5"/>
        <v>300</v>
      </c>
      <c r="S338" s="68">
        <f t="shared" si="6"/>
        <v>52232</v>
      </c>
      <c r="T338" s="47">
        <f t="shared" si="7"/>
        <v>1079.190945</v>
      </c>
      <c r="U338" s="47">
        <f t="shared" si="8"/>
        <v>283.0892923</v>
      </c>
      <c r="V338" s="47">
        <f t="shared" si="9"/>
        <v>796.101653</v>
      </c>
      <c r="W338" s="47">
        <f t="shared" si="10"/>
        <v>55821.7568</v>
      </c>
      <c r="X338" s="40"/>
      <c r="Y338" s="67" t="str">
        <f t="shared" si="11"/>
        <v/>
      </c>
      <c r="Z338" s="68" t="str">
        <f t="shared" si="12"/>
        <v/>
      </c>
      <c r="AA338" s="47" t="str">
        <f>IF(Y338="","",MIN($D$9+Calculator!free_cash_flow,AD337+AB338))</f>
        <v/>
      </c>
      <c r="AB338" s="47" t="str">
        <f t="shared" si="13"/>
        <v/>
      </c>
      <c r="AC338" s="47" t="str">
        <f t="shared" si="14"/>
        <v/>
      </c>
      <c r="AD338" s="47" t="str">
        <f t="shared" si="15"/>
        <v/>
      </c>
    </row>
    <row r="339" ht="12.75" customHeight="1">
      <c r="A339" s="67" t="str">
        <f>IF(OR(Calculator!prev_total_owed&lt;=0,Calculator!prev_total_owed=""),"",Calculator!prev_pmt_num+1)</f>
        <v/>
      </c>
      <c r="B339" s="68" t="str">
        <f t="shared" si="1"/>
        <v/>
      </c>
      <c r="C339" s="47" t="str">
        <f>IF(A339="","",MIN(D339+Calculator!prev_prin_balance,Calculator!loan_payment+J339))</f>
        <v/>
      </c>
      <c r="D339" s="47" t="str">
        <f>IF(A339="","",ROUND($D$6/12*MAX(0,(Calculator!prev_prin_balance)),2))</f>
        <v/>
      </c>
      <c r="E339" s="47" t="str">
        <f t="shared" si="2"/>
        <v/>
      </c>
      <c r="F339" s="47" t="str">
        <f>IF(A339="","",ROUND(SUM(Calculator!prev_prin_balance,-E339),2))</f>
        <v/>
      </c>
      <c r="G339" s="69" t="str">
        <f t="shared" si="3"/>
        <v/>
      </c>
      <c r="H339" s="47" t="str">
        <f>IF(A339="","",IF(Calculator!prev_prin_balance=0,MIN(Calculator!prev_heloc_prin_balance+Calculator!prev_heloc_int_balance+K339,MAX(0,Calculator!free_cash_flow+Calculator!loan_payment))+IF($O$7="No",0,Calculator!loan_payment+$I$6),IF($O$7="No",Calculator!free_cash_flow,$I$5)))</f>
        <v/>
      </c>
      <c r="I339" s="47" t="str">
        <f>IF(A339="","",IF($O$7="Yes",$I$6+Calculator!loan_payment,0))</f>
        <v/>
      </c>
      <c r="J339" s="47" t="str">
        <f>IF(A339="","",IF(Calculator!prev_prin_balance&lt;=0,0,IF(Calculator!prev_heloc_prin_balance&lt;Calculator!free_cash_flow,MAX(0,MIN($O$6,D339+Calculator!prev_prin_balance+Calculator!loan_payment)),0)))</f>
        <v/>
      </c>
      <c r="K339" s="47" t="str">
        <f>IF(A339="","",ROUND((B339-Calculator!prev_date)*(Calculator!prev_heloc_rate/$O$8)*MAX(0,Calculator!prev_heloc_prin_balance),2))</f>
        <v/>
      </c>
      <c r="L339" s="47" t="str">
        <f>IF(A339="","",MAX(0,MIN(1*H339,Calculator!prev_heloc_int_balance+K339)))</f>
        <v/>
      </c>
      <c r="M339" s="47" t="str">
        <f>IF(A339="","",(Calculator!prev_heloc_int_balance+K339)-L339)</f>
        <v/>
      </c>
      <c r="N339" s="47" t="str">
        <f t="shared" si="4"/>
        <v/>
      </c>
      <c r="O339" s="47" t="str">
        <f>IF(A339="","",Calculator!prev_heloc_prin_balance-N339)</f>
        <v/>
      </c>
      <c r="P339" s="47" t="str">
        <f t="shared" si="16"/>
        <v/>
      </c>
      <c r="Q339" s="40"/>
      <c r="R339" s="67">
        <f t="shared" si="5"/>
        <v>301</v>
      </c>
      <c r="S339" s="68">
        <f t="shared" si="6"/>
        <v>52263</v>
      </c>
      <c r="T339" s="47">
        <f t="shared" si="7"/>
        <v>1079.190945</v>
      </c>
      <c r="U339" s="47">
        <f t="shared" si="8"/>
        <v>279.108784</v>
      </c>
      <c r="V339" s="47">
        <f t="shared" si="9"/>
        <v>800.0821613</v>
      </c>
      <c r="W339" s="47">
        <f t="shared" si="10"/>
        <v>55021.67464</v>
      </c>
      <c r="X339" s="40"/>
      <c r="Y339" s="67" t="str">
        <f t="shared" si="11"/>
        <v/>
      </c>
      <c r="Z339" s="68" t="str">
        <f t="shared" si="12"/>
        <v/>
      </c>
      <c r="AA339" s="47" t="str">
        <f>IF(Y339="","",MIN($D$9+Calculator!free_cash_flow,AD338+AB339))</f>
        <v/>
      </c>
      <c r="AB339" s="47" t="str">
        <f t="shared" si="13"/>
        <v/>
      </c>
      <c r="AC339" s="47" t="str">
        <f t="shared" si="14"/>
        <v/>
      </c>
      <c r="AD339" s="47" t="str">
        <f t="shared" si="15"/>
        <v/>
      </c>
    </row>
    <row r="340" ht="12.75" customHeight="1">
      <c r="A340" s="67" t="str">
        <f>IF(OR(Calculator!prev_total_owed&lt;=0,Calculator!prev_total_owed=""),"",Calculator!prev_pmt_num+1)</f>
        <v/>
      </c>
      <c r="B340" s="68" t="str">
        <f t="shared" si="1"/>
        <v/>
      </c>
      <c r="C340" s="47" t="str">
        <f>IF(A340="","",MIN(D340+Calculator!prev_prin_balance,Calculator!loan_payment+J340))</f>
        <v/>
      </c>
      <c r="D340" s="47" t="str">
        <f>IF(A340="","",ROUND($D$6/12*MAX(0,(Calculator!prev_prin_balance)),2))</f>
        <v/>
      </c>
      <c r="E340" s="47" t="str">
        <f t="shared" si="2"/>
        <v/>
      </c>
      <c r="F340" s="47" t="str">
        <f>IF(A340="","",ROUND(SUM(Calculator!prev_prin_balance,-E340),2))</f>
        <v/>
      </c>
      <c r="G340" s="69" t="str">
        <f t="shared" si="3"/>
        <v/>
      </c>
      <c r="H340" s="47" t="str">
        <f>IF(A340="","",IF(Calculator!prev_prin_balance=0,MIN(Calculator!prev_heloc_prin_balance+Calculator!prev_heloc_int_balance+K340,MAX(0,Calculator!free_cash_flow+Calculator!loan_payment))+IF($O$7="No",0,Calculator!loan_payment+$I$6),IF($O$7="No",Calculator!free_cash_flow,$I$5)))</f>
        <v/>
      </c>
      <c r="I340" s="47" t="str">
        <f>IF(A340="","",IF($O$7="Yes",$I$6+Calculator!loan_payment,0))</f>
        <v/>
      </c>
      <c r="J340" s="47" t="str">
        <f>IF(A340="","",IF(Calculator!prev_prin_balance&lt;=0,0,IF(Calculator!prev_heloc_prin_balance&lt;Calculator!free_cash_flow,MAX(0,MIN($O$6,D340+Calculator!prev_prin_balance+Calculator!loan_payment)),0)))</f>
        <v/>
      </c>
      <c r="K340" s="47" t="str">
        <f>IF(A340="","",ROUND((B340-Calculator!prev_date)*(Calculator!prev_heloc_rate/$O$8)*MAX(0,Calculator!prev_heloc_prin_balance),2))</f>
        <v/>
      </c>
      <c r="L340" s="47" t="str">
        <f>IF(A340="","",MAX(0,MIN(1*H340,Calculator!prev_heloc_int_balance+K340)))</f>
        <v/>
      </c>
      <c r="M340" s="47" t="str">
        <f>IF(A340="","",(Calculator!prev_heloc_int_balance+K340)-L340)</f>
        <v/>
      </c>
      <c r="N340" s="47" t="str">
        <f t="shared" si="4"/>
        <v/>
      </c>
      <c r="O340" s="47" t="str">
        <f>IF(A340="","",Calculator!prev_heloc_prin_balance-N340)</f>
        <v/>
      </c>
      <c r="P340" s="47" t="str">
        <f t="shared" si="16"/>
        <v/>
      </c>
      <c r="Q340" s="40"/>
      <c r="R340" s="67">
        <f t="shared" si="5"/>
        <v>302</v>
      </c>
      <c r="S340" s="68">
        <f t="shared" si="6"/>
        <v>52291</v>
      </c>
      <c r="T340" s="47">
        <f t="shared" si="7"/>
        <v>1079.190945</v>
      </c>
      <c r="U340" s="47">
        <f t="shared" si="8"/>
        <v>275.1083732</v>
      </c>
      <c r="V340" s="47">
        <f t="shared" si="9"/>
        <v>804.0825721</v>
      </c>
      <c r="W340" s="47">
        <f t="shared" si="10"/>
        <v>54217.59207</v>
      </c>
      <c r="X340" s="40"/>
      <c r="Y340" s="67" t="str">
        <f t="shared" si="11"/>
        <v/>
      </c>
      <c r="Z340" s="68" t="str">
        <f t="shared" si="12"/>
        <v/>
      </c>
      <c r="AA340" s="47" t="str">
        <f>IF(Y340="","",MIN($D$9+Calculator!free_cash_flow,AD339+AB340))</f>
        <v/>
      </c>
      <c r="AB340" s="47" t="str">
        <f t="shared" si="13"/>
        <v/>
      </c>
      <c r="AC340" s="47" t="str">
        <f t="shared" si="14"/>
        <v/>
      </c>
      <c r="AD340" s="47" t="str">
        <f t="shared" si="15"/>
        <v/>
      </c>
    </row>
    <row r="341" ht="12.75" customHeight="1">
      <c r="A341" s="67" t="str">
        <f>IF(OR(Calculator!prev_total_owed&lt;=0,Calculator!prev_total_owed=""),"",Calculator!prev_pmt_num+1)</f>
        <v/>
      </c>
      <c r="B341" s="68" t="str">
        <f t="shared" si="1"/>
        <v/>
      </c>
      <c r="C341" s="47" t="str">
        <f>IF(A341="","",MIN(D341+Calculator!prev_prin_balance,Calculator!loan_payment+J341))</f>
        <v/>
      </c>
      <c r="D341" s="47" t="str">
        <f>IF(A341="","",ROUND($D$6/12*MAX(0,(Calculator!prev_prin_balance)),2))</f>
        <v/>
      </c>
      <c r="E341" s="47" t="str">
        <f t="shared" si="2"/>
        <v/>
      </c>
      <c r="F341" s="47" t="str">
        <f>IF(A341="","",ROUND(SUM(Calculator!prev_prin_balance,-E341),2))</f>
        <v/>
      </c>
      <c r="G341" s="69" t="str">
        <f t="shared" si="3"/>
        <v/>
      </c>
      <c r="H341" s="47" t="str">
        <f>IF(A341="","",IF(Calculator!prev_prin_balance=0,MIN(Calculator!prev_heloc_prin_balance+Calculator!prev_heloc_int_balance+K341,MAX(0,Calculator!free_cash_flow+Calculator!loan_payment))+IF($O$7="No",0,Calculator!loan_payment+$I$6),IF($O$7="No",Calculator!free_cash_flow,$I$5)))</f>
        <v/>
      </c>
      <c r="I341" s="47" t="str">
        <f>IF(A341="","",IF($O$7="Yes",$I$6+Calculator!loan_payment,0))</f>
        <v/>
      </c>
      <c r="J341" s="47" t="str">
        <f>IF(A341="","",IF(Calculator!prev_prin_balance&lt;=0,0,IF(Calculator!prev_heloc_prin_balance&lt;Calculator!free_cash_flow,MAX(0,MIN($O$6,D341+Calculator!prev_prin_balance+Calculator!loan_payment)),0)))</f>
        <v/>
      </c>
      <c r="K341" s="47" t="str">
        <f>IF(A341="","",ROUND((B341-Calculator!prev_date)*(Calculator!prev_heloc_rate/$O$8)*MAX(0,Calculator!prev_heloc_prin_balance),2))</f>
        <v/>
      </c>
      <c r="L341" s="47" t="str">
        <f>IF(A341="","",MAX(0,MIN(1*H341,Calculator!prev_heloc_int_balance+K341)))</f>
        <v/>
      </c>
      <c r="M341" s="47" t="str">
        <f>IF(A341="","",(Calculator!prev_heloc_int_balance+K341)-L341)</f>
        <v/>
      </c>
      <c r="N341" s="47" t="str">
        <f t="shared" si="4"/>
        <v/>
      </c>
      <c r="O341" s="47" t="str">
        <f>IF(A341="","",Calculator!prev_heloc_prin_balance-N341)</f>
        <v/>
      </c>
      <c r="P341" s="47" t="str">
        <f t="shared" si="16"/>
        <v/>
      </c>
      <c r="Q341" s="40"/>
      <c r="R341" s="67">
        <f t="shared" si="5"/>
        <v>303</v>
      </c>
      <c r="S341" s="68">
        <f t="shared" si="6"/>
        <v>52322</v>
      </c>
      <c r="T341" s="47">
        <f t="shared" si="7"/>
        <v>1079.190945</v>
      </c>
      <c r="U341" s="47">
        <f t="shared" si="8"/>
        <v>271.0879603</v>
      </c>
      <c r="V341" s="47">
        <f t="shared" si="9"/>
        <v>808.1029849</v>
      </c>
      <c r="W341" s="47">
        <f t="shared" si="10"/>
        <v>53409.48908</v>
      </c>
      <c r="X341" s="40"/>
      <c r="Y341" s="67" t="str">
        <f t="shared" si="11"/>
        <v/>
      </c>
      <c r="Z341" s="68" t="str">
        <f t="shared" si="12"/>
        <v/>
      </c>
      <c r="AA341" s="47" t="str">
        <f>IF(Y341="","",MIN($D$9+Calculator!free_cash_flow,AD340+AB341))</f>
        <v/>
      </c>
      <c r="AB341" s="47" t="str">
        <f t="shared" si="13"/>
        <v/>
      </c>
      <c r="AC341" s="47" t="str">
        <f t="shared" si="14"/>
        <v/>
      </c>
      <c r="AD341" s="47" t="str">
        <f t="shared" si="15"/>
        <v/>
      </c>
    </row>
    <row r="342" ht="12.75" customHeight="1">
      <c r="A342" s="67" t="str">
        <f>IF(OR(Calculator!prev_total_owed&lt;=0,Calculator!prev_total_owed=""),"",Calculator!prev_pmt_num+1)</f>
        <v/>
      </c>
      <c r="B342" s="68" t="str">
        <f t="shared" si="1"/>
        <v/>
      </c>
      <c r="C342" s="47" t="str">
        <f>IF(A342="","",MIN(D342+Calculator!prev_prin_balance,Calculator!loan_payment+J342))</f>
        <v/>
      </c>
      <c r="D342" s="47" t="str">
        <f>IF(A342="","",ROUND($D$6/12*MAX(0,(Calculator!prev_prin_balance)),2))</f>
        <v/>
      </c>
      <c r="E342" s="47" t="str">
        <f t="shared" si="2"/>
        <v/>
      </c>
      <c r="F342" s="47" t="str">
        <f>IF(A342="","",ROUND(SUM(Calculator!prev_prin_balance,-E342),2))</f>
        <v/>
      </c>
      <c r="G342" s="69" t="str">
        <f t="shared" si="3"/>
        <v/>
      </c>
      <c r="H342" s="47" t="str">
        <f>IF(A342="","",IF(Calculator!prev_prin_balance=0,MIN(Calculator!prev_heloc_prin_balance+Calculator!prev_heloc_int_balance+K342,MAX(0,Calculator!free_cash_flow+Calculator!loan_payment))+IF($O$7="No",0,Calculator!loan_payment+$I$6),IF($O$7="No",Calculator!free_cash_flow,$I$5)))</f>
        <v/>
      </c>
      <c r="I342" s="47" t="str">
        <f>IF(A342="","",IF($O$7="Yes",$I$6+Calculator!loan_payment,0))</f>
        <v/>
      </c>
      <c r="J342" s="47" t="str">
        <f>IF(A342="","",IF(Calculator!prev_prin_balance&lt;=0,0,IF(Calculator!prev_heloc_prin_balance&lt;Calculator!free_cash_flow,MAX(0,MIN($O$6,D342+Calculator!prev_prin_balance+Calculator!loan_payment)),0)))</f>
        <v/>
      </c>
      <c r="K342" s="47" t="str">
        <f>IF(A342="","",ROUND((B342-Calculator!prev_date)*(Calculator!prev_heloc_rate/$O$8)*MAX(0,Calculator!prev_heloc_prin_balance),2))</f>
        <v/>
      </c>
      <c r="L342" s="47" t="str">
        <f>IF(A342="","",MAX(0,MIN(1*H342,Calculator!prev_heloc_int_balance+K342)))</f>
        <v/>
      </c>
      <c r="M342" s="47" t="str">
        <f>IF(A342="","",(Calculator!prev_heloc_int_balance+K342)-L342)</f>
        <v/>
      </c>
      <c r="N342" s="47" t="str">
        <f t="shared" si="4"/>
        <v/>
      </c>
      <c r="O342" s="47" t="str">
        <f>IF(A342="","",Calculator!prev_heloc_prin_balance-N342)</f>
        <v/>
      </c>
      <c r="P342" s="47" t="str">
        <f t="shared" si="16"/>
        <v/>
      </c>
      <c r="Q342" s="40"/>
      <c r="R342" s="67">
        <f t="shared" si="5"/>
        <v>304</v>
      </c>
      <c r="S342" s="68">
        <f t="shared" si="6"/>
        <v>52352</v>
      </c>
      <c r="T342" s="47">
        <f t="shared" si="7"/>
        <v>1079.190945</v>
      </c>
      <c r="U342" s="47">
        <f t="shared" si="8"/>
        <v>267.0474454</v>
      </c>
      <c r="V342" s="47">
        <f t="shared" si="9"/>
        <v>812.1434999</v>
      </c>
      <c r="W342" s="47">
        <f t="shared" si="10"/>
        <v>52597.34558</v>
      </c>
      <c r="X342" s="40"/>
      <c r="Y342" s="67" t="str">
        <f t="shared" si="11"/>
        <v/>
      </c>
      <c r="Z342" s="68" t="str">
        <f t="shared" si="12"/>
        <v/>
      </c>
      <c r="AA342" s="47" t="str">
        <f>IF(Y342="","",MIN($D$9+Calculator!free_cash_flow,AD341+AB342))</f>
        <v/>
      </c>
      <c r="AB342" s="47" t="str">
        <f t="shared" si="13"/>
        <v/>
      </c>
      <c r="AC342" s="47" t="str">
        <f t="shared" si="14"/>
        <v/>
      </c>
      <c r="AD342" s="47" t="str">
        <f t="shared" si="15"/>
        <v/>
      </c>
    </row>
    <row r="343" ht="12.75" customHeight="1">
      <c r="A343" s="67" t="str">
        <f>IF(OR(Calculator!prev_total_owed&lt;=0,Calculator!prev_total_owed=""),"",Calculator!prev_pmt_num+1)</f>
        <v/>
      </c>
      <c r="B343" s="68" t="str">
        <f t="shared" si="1"/>
        <v/>
      </c>
      <c r="C343" s="47" t="str">
        <f>IF(A343="","",MIN(D343+Calculator!prev_prin_balance,Calculator!loan_payment+J343))</f>
        <v/>
      </c>
      <c r="D343" s="47" t="str">
        <f>IF(A343="","",ROUND($D$6/12*MAX(0,(Calculator!prev_prin_balance)),2))</f>
        <v/>
      </c>
      <c r="E343" s="47" t="str">
        <f t="shared" si="2"/>
        <v/>
      </c>
      <c r="F343" s="47" t="str">
        <f>IF(A343="","",ROUND(SUM(Calculator!prev_prin_balance,-E343),2))</f>
        <v/>
      </c>
      <c r="G343" s="69" t="str">
        <f t="shared" si="3"/>
        <v/>
      </c>
      <c r="H343" s="47" t="str">
        <f>IF(A343="","",IF(Calculator!prev_prin_balance=0,MIN(Calculator!prev_heloc_prin_balance+Calculator!prev_heloc_int_balance+K343,MAX(0,Calculator!free_cash_flow+Calculator!loan_payment))+IF($O$7="No",0,Calculator!loan_payment+$I$6),IF($O$7="No",Calculator!free_cash_flow,$I$5)))</f>
        <v/>
      </c>
      <c r="I343" s="47" t="str">
        <f>IF(A343="","",IF($O$7="Yes",$I$6+Calculator!loan_payment,0))</f>
        <v/>
      </c>
      <c r="J343" s="47" t="str">
        <f>IF(A343="","",IF(Calculator!prev_prin_balance&lt;=0,0,IF(Calculator!prev_heloc_prin_balance&lt;Calculator!free_cash_flow,MAX(0,MIN($O$6,D343+Calculator!prev_prin_balance+Calculator!loan_payment)),0)))</f>
        <v/>
      </c>
      <c r="K343" s="47" t="str">
        <f>IF(A343="","",ROUND((B343-Calculator!prev_date)*(Calculator!prev_heloc_rate/$O$8)*MAX(0,Calculator!prev_heloc_prin_balance),2))</f>
        <v/>
      </c>
      <c r="L343" s="47" t="str">
        <f>IF(A343="","",MAX(0,MIN(1*H343,Calculator!prev_heloc_int_balance+K343)))</f>
        <v/>
      </c>
      <c r="M343" s="47" t="str">
        <f>IF(A343="","",(Calculator!prev_heloc_int_balance+K343)-L343)</f>
        <v/>
      </c>
      <c r="N343" s="47" t="str">
        <f t="shared" si="4"/>
        <v/>
      </c>
      <c r="O343" s="47" t="str">
        <f>IF(A343="","",Calculator!prev_heloc_prin_balance-N343)</f>
        <v/>
      </c>
      <c r="P343" s="47" t="str">
        <f t="shared" si="16"/>
        <v/>
      </c>
      <c r="Q343" s="40"/>
      <c r="R343" s="67">
        <f t="shared" si="5"/>
        <v>305</v>
      </c>
      <c r="S343" s="68">
        <f t="shared" si="6"/>
        <v>52383</v>
      </c>
      <c r="T343" s="47">
        <f t="shared" si="7"/>
        <v>1079.190945</v>
      </c>
      <c r="U343" s="47">
        <f t="shared" si="8"/>
        <v>262.9867279</v>
      </c>
      <c r="V343" s="47">
        <f t="shared" si="9"/>
        <v>816.2042174</v>
      </c>
      <c r="W343" s="47">
        <f t="shared" si="10"/>
        <v>51781.14137</v>
      </c>
      <c r="X343" s="40"/>
      <c r="Y343" s="67" t="str">
        <f t="shared" si="11"/>
        <v/>
      </c>
      <c r="Z343" s="68" t="str">
        <f t="shared" si="12"/>
        <v/>
      </c>
      <c r="AA343" s="47" t="str">
        <f>IF(Y343="","",MIN($D$9+Calculator!free_cash_flow,AD342+AB343))</f>
        <v/>
      </c>
      <c r="AB343" s="47" t="str">
        <f t="shared" si="13"/>
        <v/>
      </c>
      <c r="AC343" s="47" t="str">
        <f t="shared" si="14"/>
        <v/>
      </c>
      <c r="AD343" s="47" t="str">
        <f t="shared" si="15"/>
        <v/>
      </c>
    </row>
    <row r="344" ht="12.75" customHeight="1">
      <c r="A344" s="67" t="str">
        <f>IF(OR(Calculator!prev_total_owed&lt;=0,Calculator!prev_total_owed=""),"",Calculator!prev_pmt_num+1)</f>
        <v/>
      </c>
      <c r="B344" s="68" t="str">
        <f t="shared" si="1"/>
        <v/>
      </c>
      <c r="C344" s="47" t="str">
        <f>IF(A344="","",MIN(D344+Calculator!prev_prin_balance,Calculator!loan_payment+J344))</f>
        <v/>
      </c>
      <c r="D344" s="47" t="str">
        <f>IF(A344="","",ROUND($D$6/12*MAX(0,(Calculator!prev_prin_balance)),2))</f>
        <v/>
      </c>
      <c r="E344" s="47" t="str">
        <f t="shared" si="2"/>
        <v/>
      </c>
      <c r="F344" s="47" t="str">
        <f>IF(A344="","",ROUND(SUM(Calculator!prev_prin_balance,-E344),2))</f>
        <v/>
      </c>
      <c r="G344" s="69" t="str">
        <f t="shared" si="3"/>
        <v/>
      </c>
      <c r="H344" s="47" t="str">
        <f>IF(A344="","",IF(Calculator!prev_prin_balance=0,MIN(Calculator!prev_heloc_prin_balance+Calculator!prev_heloc_int_balance+K344,MAX(0,Calculator!free_cash_flow+Calculator!loan_payment))+IF($O$7="No",0,Calculator!loan_payment+$I$6),IF($O$7="No",Calculator!free_cash_flow,$I$5)))</f>
        <v/>
      </c>
      <c r="I344" s="47" t="str">
        <f>IF(A344="","",IF($O$7="Yes",$I$6+Calculator!loan_payment,0))</f>
        <v/>
      </c>
      <c r="J344" s="47" t="str">
        <f>IF(A344="","",IF(Calculator!prev_prin_balance&lt;=0,0,IF(Calculator!prev_heloc_prin_balance&lt;Calculator!free_cash_flow,MAX(0,MIN($O$6,D344+Calculator!prev_prin_balance+Calculator!loan_payment)),0)))</f>
        <v/>
      </c>
      <c r="K344" s="47" t="str">
        <f>IF(A344="","",ROUND((B344-Calculator!prev_date)*(Calculator!prev_heloc_rate/$O$8)*MAX(0,Calculator!prev_heloc_prin_balance),2))</f>
        <v/>
      </c>
      <c r="L344" s="47" t="str">
        <f>IF(A344="","",MAX(0,MIN(1*H344,Calculator!prev_heloc_int_balance+K344)))</f>
        <v/>
      </c>
      <c r="M344" s="47" t="str">
        <f>IF(A344="","",(Calculator!prev_heloc_int_balance+K344)-L344)</f>
        <v/>
      </c>
      <c r="N344" s="47" t="str">
        <f t="shared" si="4"/>
        <v/>
      </c>
      <c r="O344" s="47" t="str">
        <f>IF(A344="","",Calculator!prev_heloc_prin_balance-N344)</f>
        <v/>
      </c>
      <c r="P344" s="47" t="str">
        <f t="shared" si="16"/>
        <v/>
      </c>
      <c r="Q344" s="40"/>
      <c r="R344" s="67">
        <f t="shared" si="5"/>
        <v>306</v>
      </c>
      <c r="S344" s="68">
        <f t="shared" si="6"/>
        <v>52413</v>
      </c>
      <c r="T344" s="47">
        <f t="shared" si="7"/>
        <v>1079.190945</v>
      </c>
      <c r="U344" s="47">
        <f t="shared" si="8"/>
        <v>258.9057068</v>
      </c>
      <c r="V344" s="47">
        <f t="shared" si="9"/>
        <v>820.2852384</v>
      </c>
      <c r="W344" s="47">
        <f t="shared" si="10"/>
        <v>50960.85613</v>
      </c>
      <c r="X344" s="40"/>
      <c r="Y344" s="67" t="str">
        <f t="shared" si="11"/>
        <v/>
      </c>
      <c r="Z344" s="68" t="str">
        <f t="shared" si="12"/>
        <v/>
      </c>
      <c r="AA344" s="47" t="str">
        <f>IF(Y344="","",MIN($D$9+Calculator!free_cash_flow,AD343+AB344))</f>
        <v/>
      </c>
      <c r="AB344" s="47" t="str">
        <f t="shared" si="13"/>
        <v/>
      </c>
      <c r="AC344" s="47" t="str">
        <f t="shared" si="14"/>
        <v/>
      </c>
      <c r="AD344" s="47" t="str">
        <f t="shared" si="15"/>
        <v/>
      </c>
    </row>
    <row r="345" ht="12.75" customHeight="1">
      <c r="A345" s="67" t="str">
        <f>IF(OR(Calculator!prev_total_owed&lt;=0,Calculator!prev_total_owed=""),"",Calculator!prev_pmt_num+1)</f>
        <v/>
      </c>
      <c r="B345" s="68" t="str">
        <f t="shared" si="1"/>
        <v/>
      </c>
      <c r="C345" s="47" t="str">
        <f>IF(A345="","",MIN(D345+Calculator!prev_prin_balance,Calculator!loan_payment+J345))</f>
        <v/>
      </c>
      <c r="D345" s="47" t="str">
        <f>IF(A345="","",ROUND($D$6/12*MAX(0,(Calculator!prev_prin_balance)),2))</f>
        <v/>
      </c>
      <c r="E345" s="47" t="str">
        <f t="shared" si="2"/>
        <v/>
      </c>
      <c r="F345" s="47" t="str">
        <f>IF(A345="","",ROUND(SUM(Calculator!prev_prin_balance,-E345),2))</f>
        <v/>
      </c>
      <c r="G345" s="69" t="str">
        <f t="shared" si="3"/>
        <v/>
      </c>
      <c r="H345" s="47" t="str">
        <f>IF(A345="","",IF(Calculator!prev_prin_balance=0,MIN(Calculator!prev_heloc_prin_balance+Calculator!prev_heloc_int_balance+K345,MAX(0,Calculator!free_cash_flow+Calculator!loan_payment))+IF($O$7="No",0,Calculator!loan_payment+$I$6),IF($O$7="No",Calculator!free_cash_flow,$I$5)))</f>
        <v/>
      </c>
      <c r="I345" s="47" t="str">
        <f>IF(A345="","",IF($O$7="Yes",$I$6+Calculator!loan_payment,0))</f>
        <v/>
      </c>
      <c r="J345" s="47" t="str">
        <f>IF(A345="","",IF(Calculator!prev_prin_balance&lt;=0,0,IF(Calculator!prev_heloc_prin_balance&lt;Calculator!free_cash_flow,MAX(0,MIN($O$6,D345+Calculator!prev_prin_balance+Calculator!loan_payment)),0)))</f>
        <v/>
      </c>
      <c r="K345" s="47" t="str">
        <f>IF(A345="","",ROUND((B345-Calculator!prev_date)*(Calculator!prev_heloc_rate/$O$8)*MAX(0,Calculator!prev_heloc_prin_balance),2))</f>
        <v/>
      </c>
      <c r="L345" s="47" t="str">
        <f>IF(A345="","",MAX(0,MIN(1*H345,Calculator!prev_heloc_int_balance+K345)))</f>
        <v/>
      </c>
      <c r="M345" s="47" t="str">
        <f>IF(A345="","",(Calculator!prev_heloc_int_balance+K345)-L345)</f>
        <v/>
      </c>
      <c r="N345" s="47" t="str">
        <f t="shared" si="4"/>
        <v/>
      </c>
      <c r="O345" s="47" t="str">
        <f>IF(A345="","",Calculator!prev_heloc_prin_balance-N345)</f>
        <v/>
      </c>
      <c r="P345" s="47" t="str">
        <f t="shared" si="16"/>
        <v/>
      </c>
      <c r="Q345" s="40"/>
      <c r="R345" s="67">
        <f t="shared" si="5"/>
        <v>307</v>
      </c>
      <c r="S345" s="68">
        <f t="shared" si="6"/>
        <v>52444</v>
      </c>
      <c r="T345" s="47">
        <f t="shared" si="7"/>
        <v>1079.190945</v>
      </c>
      <c r="U345" s="47">
        <f t="shared" si="8"/>
        <v>254.8042806</v>
      </c>
      <c r="V345" s="47">
        <f t="shared" si="9"/>
        <v>824.3866646</v>
      </c>
      <c r="W345" s="47">
        <f t="shared" si="10"/>
        <v>50136.46946</v>
      </c>
      <c r="X345" s="40"/>
      <c r="Y345" s="67" t="str">
        <f t="shared" si="11"/>
        <v/>
      </c>
      <c r="Z345" s="68" t="str">
        <f t="shared" si="12"/>
        <v/>
      </c>
      <c r="AA345" s="47" t="str">
        <f>IF(Y345="","",MIN($D$9+Calculator!free_cash_flow,AD344+AB345))</f>
        <v/>
      </c>
      <c r="AB345" s="47" t="str">
        <f t="shared" si="13"/>
        <v/>
      </c>
      <c r="AC345" s="47" t="str">
        <f t="shared" si="14"/>
        <v/>
      </c>
      <c r="AD345" s="47" t="str">
        <f t="shared" si="15"/>
        <v/>
      </c>
    </row>
    <row r="346" ht="12.75" customHeight="1">
      <c r="A346" s="67" t="str">
        <f>IF(OR(Calculator!prev_total_owed&lt;=0,Calculator!prev_total_owed=""),"",Calculator!prev_pmt_num+1)</f>
        <v/>
      </c>
      <c r="B346" s="68" t="str">
        <f t="shared" si="1"/>
        <v/>
      </c>
      <c r="C346" s="47" t="str">
        <f>IF(A346="","",MIN(D346+Calculator!prev_prin_balance,Calculator!loan_payment+J346))</f>
        <v/>
      </c>
      <c r="D346" s="47" t="str">
        <f>IF(A346="","",ROUND($D$6/12*MAX(0,(Calculator!prev_prin_balance)),2))</f>
        <v/>
      </c>
      <c r="E346" s="47" t="str">
        <f t="shared" si="2"/>
        <v/>
      </c>
      <c r="F346" s="47" t="str">
        <f>IF(A346="","",ROUND(SUM(Calculator!prev_prin_balance,-E346),2))</f>
        <v/>
      </c>
      <c r="G346" s="69" t="str">
        <f t="shared" si="3"/>
        <v/>
      </c>
      <c r="H346" s="47" t="str">
        <f>IF(A346="","",IF(Calculator!prev_prin_balance=0,MIN(Calculator!prev_heloc_prin_balance+Calculator!prev_heloc_int_balance+K346,MAX(0,Calculator!free_cash_flow+Calculator!loan_payment))+IF($O$7="No",0,Calculator!loan_payment+$I$6),IF($O$7="No",Calculator!free_cash_flow,$I$5)))</f>
        <v/>
      </c>
      <c r="I346" s="47" t="str">
        <f>IF(A346="","",IF($O$7="Yes",$I$6+Calculator!loan_payment,0))</f>
        <v/>
      </c>
      <c r="J346" s="47" t="str">
        <f>IF(A346="","",IF(Calculator!prev_prin_balance&lt;=0,0,IF(Calculator!prev_heloc_prin_balance&lt;Calculator!free_cash_flow,MAX(0,MIN($O$6,D346+Calculator!prev_prin_balance+Calculator!loan_payment)),0)))</f>
        <v/>
      </c>
      <c r="K346" s="47" t="str">
        <f>IF(A346="","",ROUND((B346-Calculator!prev_date)*(Calculator!prev_heloc_rate/$O$8)*MAX(0,Calculator!prev_heloc_prin_balance),2))</f>
        <v/>
      </c>
      <c r="L346" s="47" t="str">
        <f>IF(A346="","",MAX(0,MIN(1*H346,Calculator!prev_heloc_int_balance+K346)))</f>
        <v/>
      </c>
      <c r="M346" s="47" t="str">
        <f>IF(A346="","",(Calculator!prev_heloc_int_balance+K346)-L346)</f>
        <v/>
      </c>
      <c r="N346" s="47" t="str">
        <f t="shared" si="4"/>
        <v/>
      </c>
      <c r="O346" s="47" t="str">
        <f>IF(A346="","",Calculator!prev_heloc_prin_balance-N346)</f>
        <v/>
      </c>
      <c r="P346" s="47" t="str">
        <f t="shared" si="16"/>
        <v/>
      </c>
      <c r="Q346" s="40"/>
      <c r="R346" s="67">
        <f t="shared" si="5"/>
        <v>308</v>
      </c>
      <c r="S346" s="68">
        <f t="shared" si="6"/>
        <v>52475</v>
      </c>
      <c r="T346" s="47">
        <f t="shared" si="7"/>
        <v>1079.190945</v>
      </c>
      <c r="U346" s="47">
        <f t="shared" si="8"/>
        <v>250.6823473</v>
      </c>
      <c r="V346" s="47">
        <f t="shared" si="9"/>
        <v>828.508598</v>
      </c>
      <c r="W346" s="47">
        <f t="shared" si="10"/>
        <v>49307.96087</v>
      </c>
      <c r="X346" s="40"/>
      <c r="Y346" s="67" t="str">
        <f t="shared" si="11"/>
        <v/>
      </c>
      <c r="Z346" s="68" t="str">
        <f t="shared" si="12"/>
        <v/>
      </c>
      <c r="AA346" s="47" t="str">
        <f>IF(Y346="","",MIN($D$9+Calculator!free_cash_flow,AD345+AB346))</f>
        <v/>
      </c>
      <c r="AB346" s="47" t="str">
        <f t="shared" si="13"/>
        <v/>
      </c>
      <c r="AC346" s="47" t="str">
        <f t="shared" si="14"/>
        <v/>
      </c>
      <c r="AD346" s="47" t="str">
        <f t="shared" si="15"/>
        <v/>
      </c>
    </row>
    <row r="347" ht="12.75" customHeight="1">
      <c r="A347" s="67" t="str">
        <f>IF(OR(Calculator!prev_total_owed&lt;=0,Calculator!prev_total_owed=""),"",Calculator!prev_pmt_num+1)</f>
        <v/>
      </c>
      <c r="B347" s="68" t="str">
        <f t="shared" si="1"/>
        <v/>
      </c>
      <c r="C347" s="47" t="str">
        <f>IF(A347="","",MIN(D347+Calculator!prev_prin_balance,Calculator!loan_payment+J347))</f>
        <v/>
      </c>
      <c r="D347" s="47" t="str">
        <f>IF(A347="","",ROUND($D$6/12*MAX(0,(Calculator!prev_prin_balance)),2))</f>
        <v/>
      </c>
      <c r="E347" s="47" t="str">
        <f t="shared" si="2"/>
        <v/>
      </c>
      <c r="F347" s="47" t="str">
        <f>IF(A347="","",ROUND(SUM(Calculator!prev_prin_balance,-E347),2))</f>
        <v/>
      </c>
      <c r="G347" s="69" t="str">
        <f t="shared" si="3"/>
        <v/>
      </c>
      <c r="H347" s="47" t="str">
        <f>IF(A347="","",IF(Calculator!prev_prin_balance=0,MIN(Calculator!prev_heloc_prin_balance+Calculator!prev_heloc_int_balance+K347,MAX(0,Calculator!free_cash_flow+Calculator!loan_payment))+IF($O$7="No",0,Calculator!loan_payment+$I$6),IF($O$7="No",Calculator!free_cash_flow,$I$5)))</f>
        <v/>
      </c>
      <c r="I347" s="47" t="str">
        <f>IF(A347="","",IF($O$7="Yes",$I$6+Calculator!loan_payment,0))</f>
        <v/>
      </c>
      <c r="J347" s="47" t="str">
        <f>IF(A347="","",IF(Calculator!prev_prin_balance&lt;=0,0,IF(Calculator!prev_heloc_prin_balance&lt;Calculator!free_cash_flow,MAX(0,MIN($O$6,D347+Calculator!prev_prin_balance+Calculator!loan_payment)),0)))</f>
        <v/>
      </c>
      <c r="K347" s="47" t="str">
        <f>IF(A347="","",ROUND((B347-Calculator!prev_date)*(Calculator!prev_heloc_rate/$O$8)*MAX(0,Calculator!prev_heloc_prin_balance),2))</f>
        <v/>
      </c>
      <c r="L347" s="47" t="str">
        <f>IF(A347="","",MAX(0,MIN(1*H347,Calculator!prev_heloc_int_balance+K347)))</f>
        <v/>
      </c>
      <c r="M347" s="47" t="str">
        <f>IF(A347="","",(Calculator!prev_heloc_int_balance+K347)-L347)</f>
        <v/>
      </c>
      <c r="N347" s="47" t="str">
        <f t="shared" si="4"/>
        <v/>
      </c>
      <c r="O347" s="47" t="str">
        <f>IF(A347="","",Calculator!prev_heloc_prin_balance-N347)</f>
        <v/>
      </c>
      <c r="P347" s="47" t="str">
        <f t="shared" si="16"/>
        <v/>
      </c>
      <c r="Q347" s="40"/>
      <c r="R347" s="67">
        <f t="shared" si="5"/>
        <v>309</v>
      </c>
      <c r="S347" s="68">
        <f t="shared" si="6"/>
        <v>52505</v>
      </c>
      <c r="T347" s="47">
        <f t="shared" si="7"/>
        <v>1079.190945</v>
      </c>
      <c r="U347" s="47">
        <f t="shared" si="8"/>
        <v>246.5398043</v>
      </c>
      <c r="V347" s="47">
        <f t="shared" si="9"/>
        <v>832.6511409</v>
      </c>
      <c r="W347" s="47">
        <f t="shared" si="10"/>
        <v>48475.30972</v>
      </c>
      <c r="X347" s="40"/>
      <c r="Y347" s="67" t="str">
        <f t="shared" si="11"/>
        <v/>
      </c>
      <c r="Z347" s="68" t="str">
        <f t="shared" si="12"/>
        <v/>
      </c>
      <c r="AA347" s="47" t="str">
        <f>IF(Y347="","",MIN($D$9+Calculator!free_cash_flow,AD346+AB347))</f>
        <v/>
      </c>
      <c r="AB347" s="47" t="str">
        <f t="shared" si="13"/>
        <v/>
      </c>
      <c r="AC347" s="47" t="str">
        <f t="shared" si="14"/>
        <v/>
      </c>
      <c r="AD347" s="47" t="str">
        <f t="shared" si="15"/>
        <v/>
      </c>
    </row>
    <row r="348" ht="12.75" customHeight="1">
      <c r="A348" s="67" t="str">
        <f>IF(OR(Calculator!prev_total_owed&lt;=0,Calculator!prev_total_owed=""),"",Calculator!prev_pmt_num+1)</f>
        <v/>
      </c>
      <c r="B348" s="68" t="str">
        <f t="shared" si="1"/>
        <v/>
      </c>
      <c r="C348" s="47" t="str">
        <f>IF(A348="","",MIN(D348+Calculator!prev_prin_balance,Calculator!loan_payment+J348))</f>
        <v/>
      </c>
      <c r="D348" s="47" t="str">
        <f>IF(A348="","",ROUND($D$6/12*MAX(0,(Calculator!prev_prin_balance)),2))</f>
        <v/>
      </c>
      <c r="E348" s="47" t="str">
        <f t="shared" si="2"/>
        <v/>
      </c>
      <c r="F348" s="47" t="str">
        <f>IF(A348="","",ROUND(SUM(Calculator!prev_prin_balance,-E348),2))</f>
        <v/>
      </c>
      <c r="G348" s="69" t="str">
        <f t="shared" si="3"/>
        <v/>
      </c>
      <c r="H348" s="47" t="str">
        <f>IF(A348="","",IF(Calculator!prev_prin_balance=0,MIN(Calculator!prev_heloc_prin_balance+Calculator!prev_heloc_int_balance+K348,MAX(0,Calculator!free_cash_flow+Calculator!loan_payment))+IF($O$7="No",0,Calculator!loan_payment+$I$6),IF($O$7="No",Calculator!free_cash_flow,$I$5)))</f>
        <v/>
      </c>
      <c r="I348" s="47" t="str">
        <f>IF(A348="","",IF($O$7="Yes",$I$6+Calculator!loan_payment,0))</f>
        <v/>
      </c>
      <c r="J348" s="47" t="str">
        <f>IF(A348="","",IF(Calculator!prev_prin_balance&lt;=0,0,IF(Calculator!prev_heloc_prin_balance&lt;Calculator!free_cash_flow,MAX(0,MIN($O$6,D348+Calculator!prev_prin_balance+Calculator!loan_payment)),0)))</f>
        <v/>
      </c>
      <c r="K348" s="47" t="str">
        <f>IF(A348="","",ROUND((B348-Calculator!prev_date)*(Calculator!prev_heloc_rate/$O$8)*MAX(0,Calculator!prev_heloc_prin_balance),2))</f>
        <v/>
      </c>
      <c r="L348" s="47" t="str">
        <f>IF(A348="","",MAX(0,MIN(1*H348,Calculator!prev_heloc_int_balance+K348)))</f>
        <v/>
      </c>
      <c r="M348" s="47" t="str">
        <f>IF(A348="","",(Calculator!prev_heloc_int_balance+K348)-L348)</f>
        <v/>
      </c>
      <c r="N348" s="47" t="str">
        <f t="shared" si="4"/>
        <v/>
      </c>
      <c r="O348" s="47" t="str">
        <f>IF(A348="","",Calculator!prev_heloc_prin_balance-N348)</f>
        <v/>
      </c>
      <c r="P348" s="47" t="str">
        <f t="shared" si="16"/>
        <v/>
      </c>
      <c r="Q348" s="40"/>
      <c r="R348" s="67">
        <f t="shared" si="5"/>
        <v>310</v>
      </c>
      <c r="S348" s="68">
        <f t="shared" si="6"/>
        <v>52536</v>
      </c>
      <c r="T348" s="47">
        <f t="shared" si="7"/>
        <v>1079.190945</v>
      </c>
      <c r="U348" s="47">
        <f t="shared" si="8"/>
        <v>242.3765486</v>
      </c>
      <c r="V348" s="47">
        <f t="shared" si="9"/>
        <v>836.8143967</v>
      </c>
      <c r="W348" s="47">
        <f t="shared" si="10"/>
        <v>47638.49533</v>
      </c>
      <c r="X348" s="40"/>
      <c r="Y348" s="67" t="str">
        <f t="shared" si="11"/>
        <v/>
      </c>
      <c r="Z348" s="68" t="str">
        <f t="shared" si="12"/>
        <v/>
      </c>
      <c r="AA348" s="47" t="str">
        <f>IF(Y348="","",MIN($D$9+Calculator!free_cash_flow,AD347+AB348))</f>
        <v/>
      </c>
      <c r="AB348" s="47" t="str">
        <f t="shared" si="13"/>
        <v/>
      </c>
      <c r="AC348" s="47" t="str">
        <f t="shared" si="14"/>
        <v/>
      </c>
      <c r="AD348" s="47" t="str">
        <f t="shared" si="15"/>
        <v/>
      </c>
    </row>
    <row r="349" ht="12.75" customHeight="1">
      <c r="A349" s="67" t="str">
        <f>IF(OR(Calculator!prev_total_owed&lt;=0,Calculator!prev_total_owed=""),"",Calculator!prev_pmt_num+1)</f>
        <v/>
      </c>
      <c r="B349" s="68" t="str">
        <f t="shared" si="1"/>
        <v/>
      </c>
      <c r="C349" s="47" t="str">
        <f>IF(A349="","",MIN(D349+Calculator!prev_prin_balance,Calculator!loan_payment+J349))</f>
        <v/>
      </c>
      <c r="D349" s="47" t="str">
        <f>IF(A349="","",ROUND($D$6/12*MAX(0,(Calculator!prev_prin_balance)),2))</f>
        <v/>
      </c>
      <c r="E349" s="47" t="str">
        <f t="shared" si="2"/>
        <v/>
      </c>
      <c r="F349" s="47" t="str">
        <f>IF(A349="","",ROUND(SUM(Calculator!prev_prin_balance,-E349),2))</f>
        <v/>
      </c>
      <c r="G349" s="69" t="str">
        <f t="shared" si="3"/>
        <v/>
      </c>
      <c r="H349" s="47" t="str">
        <f>IF(A349="","",IF(Calculator!prev_prin_balance=0,MIN(Calculator!prev_heloc_prin_balance+Calculator!prev_heloc_int_balance+K349,MAX(0,Calculator!free_cash_flow+Calculator!loan_payment))+IF($O$7="No",0,Calculator!loan_payment+$I$6),IF($O$7="No",Calculator!free_cash_flow,$I$5)))</f>
        <v/>
      </c>
      <c r="I349" s="47" t="str">
        <f>IF(A349="","",IF($O$7="Yes",$I$6+Calculator!loan_payment,0))</f>
        <v/>
      </c>
      <c r="J349" s="47" t="str">
        <f>IF(A349="","",IF(Calculator!prev_prin_balance&lt;=0,0,IF(Calculator!prev_heloc_prin_balance&lt;Calculator!free_cash_flow,MAX(0,MIN($O$6,D349+Calculator!prev_prin_balance+Calculator!loan_payment)),0)))</f>
        <v/>
      </c>
      <c r="K349" s="47" t="str">
        <f>IF(A349="","",ROUND((B349-Calculator!prev_date)*(Calculator!prev_heloc_rate/$O$8)*MAX(0,Calculator!prev_heloc_prin_balance),2))</f>
        <v/>
      </c>
      <c r="L349" s="47" t="str">
        <f>IF(A349="","",MAX(0,MIN(1*H349,Calculator!prev_heloc_int_balance+K349)))</f>
        <v/>
      </c>
      <c r="M349" s="47" t="str">
        <f>IF(A349="","",(Calculator!prev_heloc_int_balance+K349)-L349)</f>
        <v/>
      </c>
      <c r="N349" s="47" t="str">
        <f t="shared" si="4"/>
        <v/>
      </c>
      <c r="O349" s="47" t="str">
        <f>IF(A349="","",Calculator!prev_heloc_prin_balance-N349)</f>
        <v/>
      </c>
      <c r="P349" s="47" t="str">
        <f t="shared" si="16"/>
        <v/>
      </c>
      <c r="Q349" s="40"/>
      <c r="R349" s="67">
        <f t="shared" si="5"/>
        <v>311</v>
      </c>
      <c r="S349" s="68">
        <f t="shared" si="6"/>
        <v>52566</v>
      </c>
      <c r="T349" s="47">
        <f t="shared" si="7"/>
        <v>1079.190945</v>
      </c>
      <c r="U349" s="47">
        <f t="shared" si="8"/>
        <v>238.1924766</v>
      </c>
      <c r="V349" s="47">
        <f t="shared" si="9"/>
        <v>840.9984686</v>
      </c>
      <c r="W349" s="47">
        <f t="shared" si="10"/>
        <v>46797.49686</v>
      </c>
      <c r="X349" s="40"/>
      <c r="Y349" s="67" t="str">
        <f t="shared" si="11"/>
        <v/>
      </c>
      <c r="Z349" s="68" t="str">
        <f t="shared" si="12"/>
        <v/>
      </c>
      <c r="AA349" s="47" t="str">
        <f>IF(Y349="","",MIN($D$9+Calculator!free_cash_flow,AD348+AB349))</f>
        <v/>
      </c>
      <c r="AB349" s="47" t="str">
        <f t="shared" si="13"/>
        <v/>
      </c>
      <c r="AC349" s="47" t="str">
        <f t="shared" si="14"/>
        <v/>
      </c>
      <c r="AD349" s="47" t="str">
        <f t="shared" si="15"/>
        <v/>
      </c>
    </row>
    <row r="350" ht="12.75" customHeight="1">
      <c r="A350" s="67" t="str">
        <f>IF(OR(Calculator!prev_total_owed&lt;=0,Calculator!prev_total_owed=""),"",Calculator!prev_pmt_num+1)</f>
        <v/>
      </c>
      <c r="B350" s="68" t="str">
        <f t="shared" si="1"/>
        <v/>
      </c>
      <c r="C350" s="47" t="str">
        <f>IF(A350="","",MIN(D350+Calculator!prev_prin_balance,Calculator!loan_payment+J350))</f>
        <v/>
      </c>
      <c r="D350" s="47" t="str">
        <f>IF(A350="","",ROUND($D$6/12*MAX(0,(Calculator!prev_prin_balance)),2))</f>
        <v/>
      </c>
      <c r="E350" s="47" t="str">
        <f t="shared" si="2"/>
        <v/>
      </c>
      <c r="F350" s="47" t="str">
        <f>IF(A350="","",ROUND(SUM(Calculator!prev_prin_balance,-E350),2))</f>
        <v/>
      </c>
      <c r="G350" s="69" t="str">
        <f t="shared" si="3"/>
        <v/>
      </c>
      <c r="H350" s="47" t="str">
        <f>IF(A350="","",IF(Calculator!prev_prin_balance=0,MIN(Calculator!prev_heloc_prin_balance+Calculator!prev_heloc_int_balance+K350,MAX(0,Calculator!free_cash_flow+Calculator!loan_payment))+IF($O$7="No",0,Calculator!loan_payment+$I$6),IF($O$7="No",Calculator!free_cash_flow,$I$5)))</f>
        <v/>
      </c>
      <c r="I350" s="47" t="str">
        <f>IF(A350="","",IF($O$7="Yes",$I$6+Calculator!loan_payment,0))</f>
        <v/>
      </c>
      <c r="J350" s="47" t="str">
        <f>IF(A350="","",IF(Calculator!prev_prin_balance&lt;=0,0,IF(Calculator!prev_heloc_prin_balance&lt;Calculator!free_cash_flow,MAX(0,MIN($O$6,D350+Calculator!prev_prin_balance+Calculator!loan_payment)),0)))</f>
        <v/>
      </c>
      <c r="K350" s="47" t="str">
        <f>IF(A350="","",ROUND((B350-Calculator!prev_date)*(Calculator!prev_heloc_rate/$O$8)*MAX(0,Calculator!prev_heloc_prin_balance),2))</f>
        <v/>
      </c>
      <c r="L350" s="47" t="str">
        <f>IF(A350="","",MAX(0,MIN(1*H350,Calculator!prev_heloc_int_balance+K350)))</f>
        <v/>
      </c>
      <c r="M350" s="47" t="str">
        <f>IF(A350="","",(Calculator!prev_heloc_int_balance+K350)-L350)</f>
        <v/>
      </c>
      <c r="N350" s="47" t="str">
        <f t="shared" si="4"/>
        <v/>
      </c>
      <c r="O350" s="47" t="str">
        <f>IF(A350="","",Calculator!prev_heloc_prin_balance-N350)</f>
        <v/>
      </c>
      <c r="P350" s="47" t="str">
        <f t="shared" si="16"/>
        <v/>
      </c>
      <c r="Q350" s="40"/>
      <c r="R350" s="67">
        <f t="shared" si="5"/>
        <v>312</v>
      </c>
      <c r="S350" s="68">
        <f t="shared" si="6"/>
        <v>52597</v>
      </c>
      <c r="T350" s="47">
        <f t="shared" si="7"/>
        <v>1079.190945</v>
      </c>
      <c r="U350" s="47">
        <f t="shared" si="8"/>
        <v>233.9874843</v>
      </c>
      <c r="V350" s="47">
        <f t="shared" si="9"/>
        <v>845.203461</v>
      </c>
      <c r="W350" s="47">
        <f t="shared" si="10"/>
        <v>45952.2934</v>
      </c>
      <c r="X350" s="40"/>
      <c r="Y350" s="67" t="str">
        <f t="shared" si="11"/>
        <v/>
      </c>
      <c r="Z350" s="68" t="str">
        <f t="shared" si="12"/>
        <v/>
      </c>
      <c r="AA350" s="47" t="str">
        <f>IF(Y350="","",MIN($D$9+Calculator!free_cash_flow,AD349+AB350))</f>
        <v/>
      </c>
      <c r="AB350" s="47" t="str">
        <f t="shared" si="13"/>
        <v/>
      </c>
      <c r="AC350" s="47" t="str">
        <f t="shared" si="14"/>
        <v/>
      </c>
      <c r="AD350" s="47" t="str">
        <f t="shared" si="15"/>
        <v/>
      </c>
    </row>
    <row r="351" ht="12.75" customHeight="1">
      <c r="A351" s="67" t="str">
        <f>IF(OR(Calculator!prev_total_owed&lt;=0,Calculator!prev_total_owed=""),"",Calculator!prev_pmt_num+1)</f>
        <v/>
      </c>
      <c r="B351" s="68" t="str">
        <f t="shared" si="1"/>
        <v/>
      </c>
      <c r="C351" s="47" t="str">
        <f>IF(A351="","",MIN(D351+Calculator!prev_prin_balance,Calculator!loan_payment+J351))</f>
        <v/>
      </c>
      <c r="D351" s="47" t="str">
        <f>IF(A351="","",ROUND($D$6/12*MAX(0,(Calculator!prev_prin_balance)),2))</f>
        <v/>
      </c>
      <c r="E351" s="47" t="str">
        <f t="shared" si="2"/>
        <v/>
      </c>
      <c r="F351" s="47" t="str">
        <f>IF(A351="","",ROUND(SUM(Calculator!prev_prin_balance,-E351),2))</f>
        <v/>
      </c>
      <c r="G351" s="69" t="str">
        <f t="shared" si="3"/>
        <v/>
      </c>
      <c r="H351" s="47" t="str">
        <f>IF(A351="","",IF(Calculator!prev_prin_balance=0,MIN(Calculator!prev_heloc_prin_balance+Calculator!prev_heloc_int_balance+K351,MAX(0,Calculator!free_cash_flow+Calculator!loan_payment))+IF($O$7="No",0,Calculator!loan_payment+$I$6),IF($O$7="No",Calculator!free_cash_flow,$I$5)))</f>
        <v/>
      </c>
      <c r="I351" s="47" t="str">
        <f>IF(A351="","",IF($O$7="Yes",$I$6+Calculator!loan_payment,0))</f>
        <v/>
      </c>
      <c r="J351" s="47" t="str">
        <f>IF(A351="","",IF(Calculator!prev_prin_balance&lt;=0,0,IF(Calculator!prev_heloc_prin_balance&lt;Calculator!free_cash_flow,MAX(0,MIN($O$6,D351+Calculator!prev_prin_balance+Calculator!loan_payment)),0)))</f>
        <v/>
      </c>
      <c r="K351" s="47" t="str">
        <f>IF(A351="","",ROUND((B351-Calculator!prev_date)*(Calculator!prev_heloc_rate/$O$8)*MAX(0,Calculator!prev_heloc_prin_balance),2))</f>
        <v/>
      </c>
      <c r="L351" s="47" t="str">
        <f>IF(A351="","",MAX(0,MIN(1*H351,Calculator!prev_heloc_int_balance+K351)))</f>
        <v/>
      </c>
      <c r="M351" s="47" t="str">
        <f>IF(A351="","",(Calculator!prev_heloc_int_balance+K351)-L351)</f>
        <v/>
      </c>
      <c r="N351" s="47" t="str">
        <f t="shared" si="4"/>
        <v/>
      </c>
      <c r="O351" s="47" t="str">
        <f>IF(A351="","",Calculator!prev_heloc_prin_balance-N351)</f>
        <v/>
      </c>
      <c r="P351" s="47" t="str">
        <f t="shared" si="16"/>
        <v/>
      </c>
      <c r="Q351" s="40"/>
      <c r="R351" s="67">
        <f t="shared" si="5"/>
        <v>313</v>
      </c>
      <c r="S351" s="68">
        <f t="shared" si="6"/>
        <v>52628</v>
      </c>
      <c r="T351" s="47">
        <f t="shared" si="7"/>
        <v>1079.190945</v>
      </c>
      <c r="U351" s="47">
        <f t="shared" si="8"/>
        <v>229.761467</v>
      </c>
      <c r="V351" s="47">
        <f t="shared" si="9"/>
        <v>849.4294783</v>
      </c>
      <c r="W351" s="47">
        <f t="shared" si="10"/>
        <v>45102.86392</v>
      </c>
      <c r="X351" s="40"/>
      <c r="Y351" s="67" t="str">
        <f t="shared" si="11"/>
        <v/>
      </c>
      <c r="Z351" s="68" t="str">
        <f t="shared" si="12"/>
        <v/>
      </c>
      <c r="AA351" s="47" t="str">
        <f>IF(Y351="","",MIN($D$9+Calculator!free_cash_flow,AD350+AB351))</f>
        <v/>
      </c>
      <c r="AB351" s="47" t="str">
        <f t="shared" si="13"/>
        <v/>
      </c>
      <c r="AC351" s="47" t="str">
        <f t="shared" si="14"/>
        <v/>
      </c>
      <c r="AD351" s="47" t="str">
        <f t="shared" si="15"/>
        <v/>
      </c>
    </row>
    <row r="352" ht="12.75" customHeight="1">
      <c r="A352" s="67" t="str">
        <f>IF(OR(Calculator!prev_total_owed&lt;=0,Calculator!prev_total_owed=""),"",Calculator!prev_pmt_num+1)</f>
        <v/>
      </c>
      <c r="B352" s="68" t="str">
        <f t="shared" si="1"/>
        <v/>
      </c>
      <c r="C352" s="47" t="str">
        <f>IF(A352="","",MIN(D352+Calculator!prev_prin_balance,Calculator!loan_payment+J352))</f>
        <v/>
      </c>
      <c r="D352" s="47" t="str">
        <f>IF(A352="","",ROUND($D$6/12*MAX(0,(Calculator!prev_prin_balance)),2))</f>
        <v/>
      </c>
      <c r="E352" s="47" t="str">
        <f t="shared" si="2"/>
        <v/>
      </c>
      <c r="F352" s="47" t="str">
        <f>IF(A352="","",ROUND(SUM(Calculator!prev_prin_balance,-E352),2))</f>
        <v/>
      </c>
      <c r="G352" s="69" t="str">
        <f t="shared" si="3"/>
        <v/>
      </c>
      <c r="H352" s="47" t="str">
        <f>IF(A352="","",IF(Calculator!prev_prin_balance=0,MIN(Calculator!prev_heloc_prin_balance+Calculator!prev_heloc_int_balance+K352,MAX(0,Calculator!free_cash_flow+Calculator!loan_payment))+IF($O$7="No",0,Calculator!loan_payment+$I$6),IF($O$7="No",Calculator!free_cash_flow,$I$5)))</f>
        <v/>
      </c>
      <c r="I352" s="47" t="str">
        <f>IF(A352="","",IF($O$7="Yes",$I$6+Calculator!loan_payment,0))</f>
        <v/>
      </c>
      <c r="J352" s="47" t="str">
        <f>IF(A352="","",IF(Calculator!prev_prin_balance&lt;=0,0,IF(Calculator!prev_heloc_prin_balance&lt;Calculator!free_cash_flow,MAX(0,MIN($O$6,D352+Calculator!prev_prin_balance+Calculator!loan_payment)),0)))</f>
        <v/>
      </c>
      <c r="K352" s="47" t="str">
        <f>IF(A352="","",ROUND((B352-Calculator!prev_date)*(Calculator!prev_heloc_rate/$O$8)*MAX(0,Calculator!prev_heloc_prin_balance),2))</f>
        <v/>
      </c>
      <c r="L352" s="47" t="str">
        <f>IF(A352="","",MAX(0,MIN(1*H352,Calculator!prev_heloc_int_balance+K352)))</f>
        <v/>
      </c>
      <c r="M352" s="47" t="str">
        <f>IF(A352="","",(Calculator!prev_heloc_int_balance+K352)-L352)</f>
        <v/>
      </c>
      <c r="N352" s="47" t="str">
        <f t="shared" si="4"/>
        <v/>
      </c>
      <c r="O352" s="47" t="str">
        <f>IF(A352="","",Calculator!prev_heloc_prin_balance-N352)</f>
        <v/>
      </c>
      <c r="P352" s="47" t="str">
        <f t="shared" si="16"/>
        <v/>
      </c>
      <c r="Q352" s="40"/>
      <c r="R352" s="67">
        <f t="shared" si="5"/>
        <v>314</v>
      </c>
      <c r="S352" s="68">
        <f t="shared" si="6"/>
        <v>52657</v>
      </c>
      <c r="T352" s="47">
        <f t="shared" si="7"/>
        <v>1079.190945</v>
      </c>
      <c r="U352" s="47">
        <f t="shared" si="8"/>
        <v>225.5143196</v>
      </c>
      <c r="V352" s="47">
        <f t="shared" si="9"/>
        <v>853.6766257</v>
      </c>
      <c r="W352" s="47">
        <f t="shared" si="10"/>
        <v>44249.18729</v>
      </c>
      <c r="X352" s="40"/>
      <c r="Y352" s="67" t="str">
        <f t="shared" si="11"/>
        <v/>
      </c>
      <c r="Z352" s="68" t="str">
        <f t="shared" si="12"/>
        <v/>
      </c>
      <c r="AA352" s="47" t="str">
        <f>IF(Y352="","",MIN($D$9+Calculator!free_cash_flow,AD351+AB352))</f>
        <v/>
      </c>
      <c r="AB352" s="47" t="str">
        <f t="shared" si="13"/>
        <v/>
      </c>
      <c r="AC352" s="47" t="str">
        <f t="shared" si="14"/>
        <v/>
      </c>
      <c r="AD352" s="47" t="str">
        <f t="shared" si="15"/>
        <v/>
      </c>
    </row>
    <row r="353" ht="12.75" customHeight="1">
      <c r="A353" s="67" t="str">
        <f>IF(OR(Calculator!prev_total_owed&lt;=0,Calculator!prev_total_owed=""),"",Calculator!prev_pmt_num+1)</f>
        <v/>
      </c>
      <c r="B353" s="68" t="str">
        <f t="shared" si="1"/>
        <v/>
      </c>
      <c r="C353" s="47" t="str">
        <f>IF(A353="","",MIN(D353+Calculator!prev_prin_balance,Calculator!loan_payment+J353))</f>
        <v/>
      </c>
      <c r="D353" s="47" t="str">
        <f>IF(A353="","",ROUND($D$6/12*MAX(0,(Calculator!prev_prin_balance)),2))</f>
        <v/>
      </c>
      <c r="E353" s="47" t="str">
        <f t="shared" si="2"/>
        <v/>
      </c>
      <c r="F353" s="47" t="str">
        <f>IF(A353="","",ROUND(SUM(Calculator!prev_prin_balance,-E353),2))</f>
        <v/>
      </c>
      <c r="G353" s="69" t="str">
        <f t="shared" si="3"/>
        <v/>
      </c>
      <c r="H353" s="47" t="str">
        <f>IF(A353="","",IF(Calculator!prev_prin_balance=0,MIN(Calculator!prev_heloc_prin_balance+Calculator!prev_heloc_int_balance+K353,MAX(0,Calculator!free_cash_flow+Calculator!loan_payment))+IF($O$7="No",0,Calculator!loan_payment+$I$6),IF($O$7="No",Calculator!free_cash_flow,$I$5)))</f>
        <v/>
      </c>
      <c r="I353" s="47" t="str">
        <f>IF(A353="","",IF($O$7="Yes",$I$6+Calculator!loan_payment,0))</f>
        <v/>
      </c>
      <c r="J353" s="47" t="str">
        <f>IF(A353="","",IF(Calculator!prev_prin_balance&lt;=0,0,IF(Calculator!prev_heloc_prin_balance&lt;Calculator!free_cash_flow,MAX(0,MIN($O$6,D353+Calculator!prev_prin_balance+Calculator!loan_payment)),0)))</f>
        <v/>
      </c>
      <c r="K353" s="47" t="str">
        <f>IF(A353="","",ROUND((B353-Calculator!prev_date)*(Calculator!prev_heloc_rate/$O$8)*MAX(0,Calculator!prev_heloc_prin_balance),2))</f>
        <v/>
      </c>
      <c r="L353" s="47" t="str">
        <f>IF(A353="","",MAX(0,MIN(1*H353,Calculator!prev_heloc_int_balance+K353)))</f>
        <v/>
      </c>
      <c r="M353" s="47" t="str">
        <f>IF(A353="","",(Calculator!prev_heloc_int_balance+K353)-L353)</f>
        <v/>
      </c>
      <c r="N353" s="47" t="str">
        <f t="shared" si="4"/>
        <v/>
      </c>
      <c r="O353" s="47" t="str">
        <f>IF(A353="","",Calculator!prev_heloc_prin_balance-N353)</f>
        <v/>
      </c>
      <c r="P353" s="47" t="str">
        <f t="shared" si="16"/>
        <v/>
      </c>
      <c r="Q353" s="40"/>
      <c r="R353" s="67">
        <f t="shared" si="5"/>
        <v>315</v>
      </c>
      <c r="S353" s="68">
        <f t="shared" si="6"/>
        <v>52688</v>
      </c>
      <c r="T353" s="47">
        <f t="shared" si="7"/>
        <v>1079.190945</v>
      </c>
      <c r="U353" s="47">
        <f t="shared" si="8"/>
        <v>221.2459365</v>
      </c>
      <c r="V353" s="47">
        <f t="shared" si="9"/>
        <v>857.9450088</v>
      </c>
      <c r="W353" s="47">
        <f t="shared" si="10"/>
        <v>43391.24229</v>
      </c>
      <c r="X353" s="40"/>
      <c r="Y353" s="67" t="str">
        <f t="shared" si="11"/>
        <v/>
      </c>
      <c r="Z353" s="68" t="str">
        <f t="shared" si="12"/>
        <v/>
      </c>
      <c r="AA353" s="47" t="str">
        <f>IF(Y353="","",MIN($D$9+Calculator!free_cash_flow,AD352+AB353))</f>
        <v/>
      </c>
      <c r="AB353" s="47" t="str">
        <f t="shared" si="13"/>
        <v/>
      </c>
      <c r="AC353" s="47" t="str">
        <f t="shared" si="14"/>
        <v/>
      </c>
      <c r="AD353" s="47" t="str">
        <f t="shared" si="15"/>
        <v/>
      </c>
    </row>
    <row r="354" ht="12.75" customHeight="1">
      <c r="A354" s="67" t="str">
        <f>IF(OR(Calculator!prev_total_owed&lt;=0,Calculator!prev_total_owed=""),"",Calculator!prev_pmt_num+1)</f>
        <v/>
      </c>
      <c r="B354" s="68" t="str">
        <f t="shared" si="1"/>
        <v/>
      </c>
      <c r="C354" s="47" t="str">
        <f>IF(A354="","",MIN(D354+Calculator!prev_prin_balance,Calculator!loan_payment+J354))</f>
        <v/>
      </c>
      <c r="D354" s="47" t="str">
        <f>IF(A354="","",ROUND($D$6/12*MAX(0,(Calculator!prev_prin_balance)),2))</f>
        <v/>
      </c>
      <c r="E354" s="47" t="str">
        <f t="shared" si="2"/>
        <v/>
      </c>
      <c r="F354" s="47" t="str">
        <f>IF(A354="","",ROUND(SUM(Calculator!prev_prin_balance,-E354),2))</f>
        <v/>
      </c>
      <c r="G354" s="69" t="str">
        <f t="shared" si="3"/>
        <v/>
      </c>
      <c r="H354" s="47" t="str">
        <f>IF(A354="","",IF(Calculator!prev_prin_balance=0,MIN(Calculator!prev_heloc_prin_balance+Calculator!prev_heloc_int_balance+K354,MAX(0,Calculator!free_cash_flow+Calculator!loan_payment))+IF($O$7="No",0,Calculator!loan_payment+$I$6),IF($O$7="No",Calculator!free_cash_flow,$I$5)))</f>
        <v/>
      </c>
      <c r="I354" s="47" t="str">
        <f>IF(A354="","",IF($O$7="Yes",$I$6+Calculator!loan_payment,0))</f>
        <v/>
      </c>
      <c r="J354" s="47" t="str">
        <f>IF(A354="","",IF(Calculator!prev_prin_balance&lt;=0,0,IF(Calculator!prev_heloc_prin_balance&lt;Calculator!free_cash_flow,MAX(0,MIN($O$6,D354+Calculator!prev_prin_balance+Calculator!loan_payment)),0)))</f>
        <v/>
      </c>
      <c r="K354" s="47" t="str">
        <f>IF(A354="","",ROUND((B354-Calculator!prev_date)*(Calculator!prev_heloc_rate/$O$8)*MAX(0,Calculator!prev_heloc_prin_balance),2))</f>
        <v/>
      </c>
      <c r="L354" s="47" t="str">
        <f>IF(A354="","",MAX(0,MIN(1*H354,Calculator!prev_heloc_int_balance+K354)))</f>
        <v/>
      </c>
      <c r="M354" s="47" t="str">
        <f>IF(A354="","",(Calculator!prev_heloc_int_balance+K354)-L354)</f>
        <v/>
      </c>
      <c r="N354" s="47" t="str">
        <f t="shared" si="4"/>
        <v/>
      </c>
      <c r="O354" s="47" t="str">
        <f>IF(A354="","",Calculator!prev_heloc_prin_balance-N354)</f>
        <v/>
      </c>
      <c r="P354" s="47" t="str">
        <f t="shared" si="16"/>
        <v/>
      </c>
      <c r="Q354" s="40"/>
      <c r="R354" s="67">
        <f t="shared" si="5"/>
        <v>316</v>
      </c>
      <c r="S354" s="68">
        <f t="shared" si="6"/>
        <v>52718</v>
      </c>
      <c r="T354" s="47">
        <f t="shared" si="7"/>
        <v>1079.190945</v>
      </c>
      <c r="U354" s="47">
        <f t="shared" si="8"/>
        <v>216.9562114</v>
      </c>
      <c r="V354" s="47">
        <f t="shared" si="9"/>
        <v>862.2347338</v>
      </c>
      <c r="W354" s="47">
        <f t="shared" si="10"/>
        <v>42529.00755</v>
      </c>
      <c r="X354" s="40"/>
      <c r="Y354" s="67" t="str">
        <f t="shared" si="11"/>
        <v/>
      </c>
      <c r="Z354" s="68" t="str">
        <f t="shared" si="12"/>
        <v/>
      </c>
      <c r="AA354" s="47" t="str">
        <f>IF(Y354="","",MIN($D$9+Calculator!free_cash_flow,AD353+AB354))</f>
        <v/>
      </c>
      <c r="AB354" s="47" t="str">
        <f t="shared" si="13"/>
        <v/>
      </c>
      <c r="AC354" s="47" t="str">
        <f t="shared" si="14"/>
        <v/>
      </c>
      <c r="AD354" s="47" t="str">
        <f t="shared" si="15"/>
        <v/>
      </c>
    </row>
    <row r="355" ht="12.75" customHeight="1">
      <c r="A355" s="67" t="str">
        <f>IF(OR(Calculator!prev_total_owed&lt;=0,Calculator!prev_total_owed=""),"",Calculator!prev_pmt_num+1)</f>
        <v/>
      </c>
      <c r="B355" s="68" t="str">
        <f t="shared" si="1"/>
        <v/>
      </c>
      <c r="C355" s="47" t="str">
        <f>IF(A355="","",MIN(D355+Calculator!prev_prin_balance,Calculator!loan_payment+J355))</f>
        <v/>
      </c>
      <c r="D355" s="47" t="str">
        <f>IF(A355="","",ROUND($D$6/12*MAX(0,(Calculator!prev_prin_balance)),2))</f>
        <v/>
      </c>
      <c r="E355" s="47" t="str">
        <f t="shared" si="2"/>
        <v/>
      </c>
      <c r="F355" s="47" t="str">
        <f>IF(A355="","",ROUND(SUM(Calculator!prev_prin_balance,-E355),2))</f>
        <v/>
      </c>
      <c r="G355" s="69" t="str">
        <f t="shared" si="3"/>
        <v/>
      </c>
      <c r="H355" s="47" t="str">
        <f>IF(A355="","",IF(Calculator!prev_prin_balance=0,MIN(Calculator!prev_heloc_prin_balance+Calculator!prev_heloc_int_balance+K355,MAX(0,Calculator!free_cash_flow+Calculator!loan_payment))+IF($O$7="No",0,Calculator!loan_payment+$I$6),IF($O$7="No",Calculator!free_cash_flow,$I$5)))</f>
        <v/>
      </c>
      <c r="I355" s="47" t="str">
        <f>IF(A355="","",IF($O$7="Yes",$I$6+Calculator!loan_payment,0))</f>
        <v/>
      </c>
      <c r="J355" s="47" t="str">
        <f>IF(A355="","",IF(Calculator!prev_prin_balance&lt;=0,0,IF(Calculator!prev_heloc_prin_balance&lt;Calculator!free_cash_flow,MAX(0,MIN($O$6,D355+Calculator!prev_prin_balance+Calculator!loan_payment)),0)))</f>
        <v/>
      </c>
      <c r="K355" s="47" t="str">
        <f>IF(A355="","",ROUND((B355-Calculator!prev_date)*(Calculator!prev_heloc_rate/$O$8)*MAX(0,Calculator!prev_heloc_prin_balance),2))</f>
        <v/>
      </c>
      <c r="L355" s="47" t="str">
        <f>IF(A355="","",MAX(0,MIN(1*H355,Calculator!prev_heloc_int_balance+K355)))</f>
        <v/>
      </c>
      <c r="M355" s="47" t="str">
        <f>IF(A355="","",(Calculator!prev_heloc_int_balance+K355)-L355)</f>
        <v/>
      </c>
      <c r="N355" s="47" t="str">
        <f t="shared" si="4"/>
        <v/>
      </c>
      <c r="O355" s="47" t="str">
        <f>IF(A355="","",Calculator!prev_heloc_prin_balance-N355)</f>
        <v/>
      </c>
      <c r="P355" s="47" t="str">
        <f t="shared" si="16"/>
        <v/>
      </c>
      <c r="Q355" s="40"/>
      <c r="R355" s="67">
        <f t="shared" si="5"/>
        <v>317</v>
      </c>
      <c r="S355" s="68">
        <f t="shared" si="6"/>
        <v>52749</v>
      </c>
      <c r="T355" s="47">
        <f t="shared" si="7"/>
        <v>1079.190945</v>
      </c>
      <c r="U355" s="47">
        <f t="shared" si="8"/>
        <v>212.6450378</v>
      </c>
      <c r="V355" s="47">
        <f t="shared" si="9"/>
        <v>866.5459075</v>
      </c>
      <c r="W355" s="47">
        <f t="shared" si="10"/>
        <v>41662.46164</v>
      </c>
      <c r="X355" s="40"/>
      <c r="Y355" s="67" t="str">
        <f t="shared" si="11"/>
        <v/>
      </c>
      <c r="Z355" s="68" t="str">
        <f t="shared" si="12"/>
        <v/>
      </c>
      <c r="AA355" s="47" t="str">
        <f>IF(Y355="","",MIN($D$9+Calculator!free_cash_flow,AD354+AB355))</f>
        <v/>
      </c>
      <c r="AB355" s="47" t="str">
        <f t="shared" si="13"/>
        <v/>
      </c>
      <c r="AC355" s="47" t="str">
        <f t="shared" si="14"/>
        <v/>
      </c>
      <c r="AD355" s="47" t="str">
        <f t="shared" si="15"/>
        <v/>
      </c>
    </row>
    <row r="356" ht="12.75" customHeight="1">
      <c r="A356" s="67" t="str">
        <f>IF(OR(Calculator!prev_total_owed&lt;=0,Calculator!prev_total_owed=""),"",Calculator!prev_pmt_num+1)</f>
        <v/>
      </c>
      <c r="B356" s="68" t="str">
        <f t="shared" si="1"/>
        <v/>
      </c>
      <c r="C356" s="47" t="str">
        <f>IF(A356="","",MIN(D356+Calculator!prev_prin_balance,Calculator!loan_payment+J356))</f>
        <v/>
      </c>
      <c r="D356" s="47" t="str">
        <f>IF(A356="","",ROUND($D$6/12*MAX(0,(Calculator!prev_prin_balance)),2))</f>
        <v/>
      </c>
      <c r="E356" s="47" t="str">
        <f t="shared" si="2"/>
        <v/>
      </c>
      <c r="F356" s="47" t="str">
        <f>IF(A356="","",ROUND(SUM(Calculator!prev_prin_balance,-E356),2))</f>
        <v/>
      </c>
      <c r="G356" s="69" t="str">
        <f t="shared" si="3"/>
        <v/>
      </c>
      <c r="H356" s="47" t="str">
        <f>IF(A356="","",IF(Calculator!prev_prin_balance=0,MIN(Calculator!prev_heloc_prin_balance+Calculator!prev_heloc_int_balance+K356,MAX(0,Calculator!free_cash_flow+Calculator!loan_payment))+IF($O$7="No",0,Calculator!loan_payment+$I$6),IF($O$7="No",Calculator!free_cash_flow,$I$5)))</f>
        <v/>
      </c>
      <c r="I356" s="47" t="str">
        <f>IF(A356="","",IF($O$7="Yes",$I$6+Calculator!loan_payment,0))</f>
        <v/>
      </c>
      <c r="J356" s="47" t="str">
        <f>IF(A356="","",IF(Calculator!prev_prin_balance&lt;=0,0,IF(Calculator!prev_heloc_prin_balance&lt;Calculator!free_cash_flow,MAX(0,MIN($O$6,D356+Calculator!prev_prin_balance+Calculator!loan_payment)),0)))</f>
        <v/>
      </c>
      <c r="K356" s="47" t="str">
        <f>IF(A356="","",ROUND((B356-Calculator!prev_date)*(Calculator!prev_heloc_rate/$O$8)*MAX(0,Calculator!prev_heloc_prin_balance),2))</f>
        <v/>
      </c>
      <c r="L356" s="47" t="str">
        <f>IF(A356="","",MAX(0,MIN(1*H356,Calculator!prev_heloc_int_balance+K356)))</f>
        <v/>
      </c>
      <c r="M356" s="47" t="str">
        <f>IF(A356="","",(Calculator!prev_heloc_int_balance+K356)-L356)</f>
        <v/>
      </c>
      <c r="N356" s="47" t="str">
        <f t="shared" si="4"/>
        <v/>
      </c>
      <c r="O356" s="47" t="str">
        <f>IF(A356="","",Calculator!prev_heloc_prin_balance-N356)</f>
        <v/>
      </c>
      <c r="P356" s="47" t="str">
        <f t="shared" si="16"/>
        <v/>
      </c>
      <c r="Q356" s="40"/>
      <c r="R356" s="67">
        <f t="shared" si="5"/>
        <v>318</v>
      </c>
      <c r="S356" s="68">
        <f t="shared" si="6"/>
        <v>52779</v>
      </c>
      <c r="T356" s="47">
        <f t="shared" si="7"/>
        <v>1079.190945</v>
      </c>
      <c r="U356" s="47">
        <f t="shared" si="8"/>
        <v>208.3123082</v>
      </c>
      <c r="V356" s="47">
        <f t="shared" si="9"/>
        <v>870.8786371</v>
      </c>
      <c r="W356" s="47">
        <f t="shared" si="10"/>
        <v>40791.58301</v>
      </c>
      <c r="X356" s="40"/>
      <c r="Y356" s="67" t="str">
        <f t="shared" si="11"/>
        <v/>
      </c>
      <c r="Z356" s="68" t="str">
        <f t="shared" si="12"/>
        <v/>
      </c>
      <c r="AA356" s="47" t="str">
        <f>IF(Y356="","",MIN($D$9+Calculator!free_cash_flow,AD355+AB356))</f>
        <v/>
      </c>
      <c r="AB356" s="47" t="str">
        <f t="shared" si="13"/>
        <v/>
      </c>
      <c r="AC356" s="47" t="str">
        <f t="shared" si="14"/>
        <v/>
      </c>
      <c r="AD356" s="47" t="str">
        <f t="shared" si="15"/>
        <v/>
      </c>
    </row>
    <row r="357" ht="12.75" customHeight="1">
      <c r="A357" s="67" t="str">
        <f>IF(OR(Calculator!prev_total_owed&lt;=0,Calculator!prev_total_owed=""),"",Calculator!prev_pmt_num+1)</f>
        <v/>
      </c>
      <c r="B357" s="68" t="str">
        <f t="shared" si="1"/>
        <v/>
      </c>
      <c r="C357" s="47" t="str">
        <f>IF(A357="","",MIN(D357+Calculator!prev_prin_balance,Calculator!loan_payment+J357))</f>
        <v/>
      </c>
      <c r="D357" s="47" t="str">
        <f>IF(A357="","",ROUND($D$6/12*MAX(0,(Calculator!prev_prin_balance)),2))</f>
        <v/>
      </c>
      <c r="E357" s="47" t="str">
        <f t="shared" si="2"/>
        <v/>
      </c>
      <c r="F357" s="47" t="str">
        <f>IF(A357="","",ROUND(SUM(Calculator!prev_prin_balance,-E357),2))</f>
        <v/>
      </c>
      <c r="G357" s="69" t="str">
        <f t="shared" si="3"/>
        <v/>
      </c>
      <c r="H357" s="47" t="str">
        <f>IF(A357="","",IF(Calculator!prev_prin_balance=0,MIN(Calculator!prev_heloc_prin_balance+Calculator!prev_heloc_int_balance+K357,MAX(0,Calculator!free_cash_flow+Calculator!loan_payment))+IF($O$7="No",0,Calculator!loan_payment+$I$6),IF($O$7="No",Calculator!free_cash_flow,$I$5)))</f>
        <v/>
      </c>
      <c r="I357" s="47" t="str">
        <f>IF(A357="","",IF($O$7="Yes",$I$6+Calculator!loan_payment,0))</f>
        <v/>
      </c>
      <c r="J357" s="47" t="str">
        <f>IF(A357="","",IF(Calculator!prev_prin_balance&lt;=0,0,IF(Calculator!prev_heloc_prin_balance&lt;Calculator!free_cash_flow,MAX(0,MIN($O$6,D357+Calculator!prev_prin_balance+Calculator!loan_payment)),0)))</f>
        <v/>
      </c>
      <c r="K357" s="47" t="str">
        <f>IF(A357="","",ROUND((B357-Calculator!prev_date)*(Calculator!prev_heloc_rate/$O$8)*MAX(0,Calculator!prev_heloc_prin_balance),2))</f>
        <v/>
      </c>
      <c r="L357" s="47" t="str">
        <f>IF(A357="","",MAX(0,MIN(1*H357,Calculator!prev_heloc_int_balance+K357)))</f>
        <v/>
      </c>
      <c r="M357" s="47" t="str">
        <f>IF(A357="","",(Calculator!prev_heloc_int_balance+K357)-L357)</f>
        <v/>
      </c>
      <c r="N357" s="47" t="str">
        <f t="shared" si="4"/>
        <v/>
      </c>
      <c r="O357" s="47" t="str">
        <f>IF(A357="","",Calculator!prev_heloc_prin_balance-N357)</f>
        <v/>
      </c>
      <c r="P357" s="47" t="str">
        <f t="shared" si="16"/>
        <v/>
      </c>
      <c r="Q357" s="40"/>
      <c r="R357" s="67">
        <f t="shared" si="5"/>
        <v>319</v>
      </c>
      <c r="S357" s="68">
        <f t="shared" si="6"/>
        <v>52810</v>
      </c>
      <c r="T357" s="47">
        <f t="shared" si="7"/>
        <v>1079.190945</v>
      </c>
      <c r="U357" s="47">
        <f t="shared" si="8"/>
        <v>203.957915</v>
      </c>
      <c r="V357" s="47">
        <f t="shared" si="9"/>
        <v>875.2330302</v>
      </c>
      <c r="W357" s="47">
        <f t="shared" si="10"/>
        <v>39916.34998</v>
      </c>
      <c r="X357" s="40"/>
      <c r="Y357" s="67" t="str">
        <f t="shared" si="11"/>
        <v/>
      </c>
      <c r="Z357" s="68" t="str">
        <f t="shared" si="12"/>
        <v/>
      </c>
      <c r="AA357" s="47" t="str">
        <f>IF(Y357="","",MIN($D$9+Calculator!free_cash_flow,AD356+AB357))</f>
        <v/>
      </c>
      <c r="AB357" s="47" t="str">
        <f t="shared" si="13"/>
        <v/>
      </c>
      <c r="AC357" s="47" t="str">
        <f t="shared" si="14"/>
        <v/>
      </c>
      <c r="AD357" s="47" t="str">
        <f t="shared" si="15"/>
        <v/>
      </c>
    </row>
    <row r="358" ht="12.75" customHeight="1">
      <c r="A358" s="67" t="str">
        <f>IF(OR(Calculator!prev_total_owed&lt;=0,Calculator!prev_total_owed=""),"",Calculator!prev_pmt_num+1)</f>
        <v/>
      </c>
      <c r="B358" s="68" t="str">
        <f t="shared" si="1"/>
        <v/>
      </c>
      <c r="C358" s="47" t="str">
        <f>IF(A358="","",MIN(D358+Calculator!prev_prin_balance,Calculator!loan_payment+J358))</f>
        <v/>
      </c>
      <c r="D358" s="47" t="str">
        <f>IF(A358="","",ROUND($D$6/12*MAX(0,(Calculator!prev_prin_balance)),2))</f>
        <v/>
      </c>
      <c r="E358" s="47" t="str">
        <f t="shared" si="2"/>
        <v/>
      </c>
      <c r="F358" s="47" t="str">
        <f>IF(A358="","",ROUND(SUM(Calculator!prev_prin_balance,-E358),2))</f>
        <v/>
      </c>
      <c r="G358" s="69" t="str">
        <f t="shared" si="3"/>
        <v/>
      </c>
      <c r="H358" s="47" t="str">
        <f>IF(A358="","",IF(Calculator!prev_prin_balance=0,MIN(Calculator!prev_heloc_prin_balance+Calculator!prev_heloc_int_balance+K358,MAX(0,Calculator!free_cash_flow+Calculator!loan_payment))+IF($O$7="No",0,Calculator!loan_payment+$I$6),IF($O$7="No",Calculator!free_cash_flow,$I$5)))</f>
        <v/>
      </c>
      <c r="I358" s="47" t="str">
        <f>IF(A358="","",IF($O$7="Yes",$I$6+Calculator!loan_payment,0))</f>
        <v/>
      </c>
      <c r="J358" s="47" t="str">
        <f>IF(A358="","",IF(Calculator!prev_prin_balance&lt;=0,0,IF(Calculator!prev_heloc_prin_balance&lt;Calculator!free_cash_flow,MAX(0,MIN($O$6,D358+Calculator!prev_prin_balance+Calculator!loan_payment)),0)))</f>
        <v/>
      </c>
      <c r="K358" s="47" t="str">
        <f>IF(A358="","",ROUND((B358-Calculator!prev_date)*(Calculator!prev_heloc_rate/$O$8)*MAX(0,Calculator!prev_heloc_prin_balance),2))</f>
        <v/>
      </c>
      <c r="L358" s="47" t="str">
        <f>IF(A358="","",MAX(0,MIN(1*H358,Calculator!prev_heloc_int_balance+K358)))</f>
        <v/>
      </c>
      <c r="M358" s="47" t="str">
        <f>IF(A358="","",(Calculator!prev_heloc_int_balance+K358)-L358)</f>
        <v/>
      </c>
      <c r="N358" s="47" t="str">
        <f t="shared" si="4"/>
        <v/>
      </c>
      <c r="O358" s="47" t="str">
        <f>IF(A358="","",Calculator!prev_heloc_prin_balance-N358)</f>
        <v/>
      </c>
      <c r="P358" s="47" t="str">
        <f t="shared" si="16"/>
        <v/>
      </c>
      <c r="Q358" s="40"/>
      <c r="R358" s="67">
        <f t="shared" si="5"/>
        <v>320</v>
      </c>
      <c r="S358" s="68">
        <f t="shared" si="6"/>
        <v>52841</v>
      </c>
      <c r="T358" s="47">
        <f t="shared" si="7"/>
        <v>1079.190945</v>
      </c>
      <c r="U358" s="47">
        <f t="shared" si="8"/>
        <v>199.5817499</v>
      </c>
      <c r="V358" s="47">
        <f t="shared" si="9"/>
        <v>879.6091954</v>
      </c>
      <c r="W358" s="47">
        <f t="shared" si="10"/>
        <v>39036.74078</v>
      </c>
      <c r="X358" s="40"/>
      <c r="Y358" s="67" t="str">
        <f t="shared" si="11"/>
        <v/>
      </c>
      <c r="Z358" s="68" t="str">
        <f t="shared" si="12"/>
        <v/>
      </c>
      <c r="AA358" s="47" t="str">
        <f>IF(Y358="","",MIN($D$9+Calculator!free_cash_flow,AD357+AB358))</f>
        <v/>
      </c>
      <c r="AB358" s="47" t="str">
        <f t="shared" si="13"/>
        <v/>
      </c>
      <c r="AC358" s="47" t="str">
        <f t="shared" si="14"/>
        <v/>
      </c>
      <c r="AD358" s="47" t="str">
        <f t="shared" si="15"/>
        <v/>
      </c>
    </row>
    <row r="359" ht="12.75" customHeight="1">
      <c r="A359" s="67" t="str">
        <f>IF(OR(Calculator!prev_total_owed&lt;=0,Calculator!prev_total_owed=""),"",Calculator!prev_pmt_num+1)</f>
        <v/>
      </c>
      <c r="B359" s="68" t="str">
        <f t="shared" si="1"/>
        <v/>
      </c>
      <c r="C359" s="47" t="str">
        <f>IF(A359="","",MIN(D359+Calculator!prev_prin_balance,Calculator!loan_payment+J359))</f>
        <v/>
      </c>
      <c r="D359" s="47" t="str">
        <f>IF(A359="","",ROUND($D$6/12*MAX(0,(Calculator!prev_prin_balance)),2))</f>
        <v/>
      </c>
      <c r="E359" s="47" t="str">
        <f t="shared" si="2"/>
        <v/>
      </c>
      <c r="F359" s="47" t="str">
        <f>IF(A359="","",ROUND(SUM(Calculator!prev_prin_balance,-E359),2))</f>
        <v/>
      </c>
      <c r="G359" s="69" t="str">
        <f t="shared" si="3"/>
        <v/>
      </c>
      <c r="H359" s="47" t="str">
        <f>IF(A359="","",IF(Calculator!prev_prin_balance=0,MIN(Calculator!prev_heloc_prin_balance+Calculator!prev_heloc_int_balance+K359,MAX(0,Calculator!free_cash_flow+Calculator!loan_payment))+IF($O$7="No",0,Calculator!loan_payment+$I$6),IF($O$7="No",Calculator!free_cash_flow,$I$5)))</f>
        <v/>
      </c>
      <c r="I359" s="47" t="str">
        <f>IF(A359="","",IF($O$7="Yes",$I$6+Calculator!loan_payment,0))</f>
        <v/>
      </c>
      <c r="J359" s="47" t="str">
        <f>IF(A359="","",IF(Calculator!prev_prin_balance&lt;=0,0,IF(Calculator!prev_heloc_prin_balance&lt;Calculator!free_cash_flow,MAX(0,MIN($O$6,D359+Calculator!prev_prin_balance+Calculator!loan_payment)),0)))</f>
        <v/>
      </c>
      <c r="K359" s="47" t="str">
        <f>IF(A359="","",ROUND((B359-Calculator!prev_date)*(Calculator!prev_heloc_rate/$O$8)*MAX(0,Calculator!prev_heloc_prin_balance),2))</f>
        <v/>
      </c>
      <c r="L359" s="47" t="str">
        <f>IF(A359="","",MAX(0,MIN(1*H359,Calculator!prev_heloc_int_balance+K359)))</f>
        <v/>
      </c>
      <c r="M359" s="47" t="str">
        <f>IF(A359="","",(Calculator!prev_heloc_int_balance+K359)-L359)</f>
        <v/>
      </c>
      <c r="N359" s="47" t="str">
        <f t="shared" si="4"/>
        <v/>
      </c>
      <c r="O359" s="47" t="str">
        <f>IF(A359="","",Calculator!prev_heloc_prin_balance-N359)</f>
        <v/>
      </c>
      <c r="P359" s="47" t="str">
        <f t="shared" si="16"/>
        <v/>
      </c>
      <c r="Q359" s="40"/>
      <c r="R359" s="67">
        <f t="shared" si="5"/>
        <v>321</v>
      </c>
      <c r="S359" s="68">
        <f t="shared" si="6"/>
        <v>52871</v>
      </c>
      <c r="T359" s="47">
        <f t="shared" si="7"/>
        <v>1079.190945</v>
      </c>
      <c r="U359" s="47">
        <f t="shared" si="8"/>
        <v>195.1837039</v>
      </c>
      <c r="V359" s="47">
        <f t="shared" si="9"/>
        <v>884.0072414</v>
      </c>
      <c r="W359" s="47">
        <f t="shared" si="10"/>
        <v>38152.73354</v>
      </c>
      <c r="X359" s="40"/>
      <c r="Y359" s="67" t="str">
        <f t="shared" si="11"/>
        <v/>
      </c>
      <c r="Z359" s="68" t="str">
        <f t="shared" si="12"/>
        <v/>
      </c>
      <c r="AA359" s="47" t="str">
        <f>IF(Y359="","",MIN($D$9+Calculator!free_cash_flow,AD358+AB359))</f>
        <v/>
      </c>
      <c r="AB359" s="47" t="str">
        <f t="shared" si="13"/>
        <v/>
      </c>
      <c r="AC359" s="47" t="str">
        <f t="shared" si="14"/>
        <v/>
      </c>
      <c r="AD359" s="47" t="str">
        <f t="shared" si="15"/>
        <v/>
      </c>
    </row>
    <row r="360" ht="12.75" customHeight="1">
      <c r="A360" s="67" t="str">
        <f>IF(OR(Calculator!prev_total_owed&lt;=0,Calculator!prev_total_owed=""),"",Calculator!prev_pmt_num+1)</f>
        <v/>
      </c>
      <c r="B360" s="68" t="str">
        <f t="shared" si="1"/>
        <v/>
      </c>
      <c r="C360" s="47" t="str">
        <f>IF(A360="","",MIN(D360+Calculator!prev_prin_balance,Calculator!loan_payment+J360))</f>
        <v/>
      </c>
      <c r="D360" s="47" t="str">
        <f>IF(A360="","",ROUND($D$6/12*MAX(0,(Calculator!prev_prin_balance)),2))</f>
        <v/>
      </c>
      <c r="E360" s="47" t="str">
        <f t="shared" si="2"/>
        <v/>
      </c>
      <c r="F360" s="47" t="str">
        <f>IF(A360="","",ROUND(SUM(Calculator!prev_prin_balance,-E360),2))</f>
        <v/>
      </c>
      <c r="G360" s="69" t="str">
        <f t="shared" si="3"/>
        <v/>
      </c>
      <c r="H360" s="47" t="str">
        <f>IF(A360="","",IF(Calculator!prev_prin_balance=0,MIN(Calculator!prev_heloc_prin_balance+Calculator!prev_heloc_int_balance+K360,MAX(0,Calculator!free_cash_flow+Calculator!loan_payment))+IF($O$7="No",0,Calculator!loan_payment+$I$6),IF($O$7="No",Calculator!free_cash_flow,$I$5)))</f>
        <v/>
      </c>
      <c r="I360" s="47" t="str">
        <f>IF(A360="","",IF($O$7="Yes",$I$6+Calculator!loan_payment,0))</f>
        <v/>
      </c>
      <c r="J360" s="47" t="str">
        <f>IF(A360="","",IF(Calculator!prev_prin_balance&lt;=0,0,IF(Calculator!prev_heloc_prin_balance&lt;Calculator!free_cash_flow,MAX(0,MIN($O$6,D360+Calculator!prev_prin_balance+Calculator!loan_payment)),0)))</f>
        <v/>
      </c>
      <c r="K360" s="47" t="str">
        <f>IF(A360="","",ROUND((B360-Calculator!prev_date)*(Calculator!prev_heloc_rate/$O$8)*MAX(0,Calculator!prev_heloc_prin_balance),2))</f>
        <v/>
      </c>
      <c r="L360" s="47" t="str">
        <f>IF(A360="","",MAX(0,MIN(1*H360,Calculator!prev_heloc_int_balance+K360)))</f>
        <v/>
      </c>
      <c r="M360" s="47" t="str">
        <f>IF(A360="","",(Calculator!prev_heloc_int_balance+K360)-L360)</f>
        <v/>
      </c>
      <c r="N360" s="47" t="str">
        <f t="shared" si="4"/>
        <v/>
      </c>
      <c r="O360" s="47" t="str">
        <f>IF(A360="","",Calculator!prev_heloc_prin_balance-N360)</f>
        <v/>
      </c>
      <c r="P360" s="47" t="str">
        <f t="shared" si="16"/>
        <v/>
      </c>
      <c r="Q360" s="40"/>
      <c r="R360" s="67">
        <f t="shared" si="5"/>
        <v>322</v>
      </c>
      <c r="S360" s="68">
        <f t="shared" si="6"/>
        <v>52902</v>
      </c>
      <c r="T360" s="47">
        <f t="shared" si="7"/>
        <v>1079.190945</v>
      </c>
      <c r="U360" s="47">
        <f t="shared" si="8"/>
        <v>190.7636677</v>
      </c>
      <c r="V360" s="47">
        <f t="shared" si="9"/>
        <v>888.4272776</v>
      </c>
      <c r="W360" s="47">
        <f t="shared" si="10"/>
        <v>37264.30626</v>
      </c>
      <c r="X360" s="40"/>
      <c r="Y360" s="67" t="str">
        <f t="shared" si="11"/>
        <v/>
      </c>
      <c r="Z360" s="68" t="str">
        <f t="shared" si="12"/>
        <v/>
      </c>
      <c r="AA360" s="47" t="str">
        <f>IF(Y360="","",MIN($D$9+Calculator!free_cash_flow,AD359+AB360))</f>
        <v/>
      </c>
      <c r="AB360" s="47" t="str">
        <f t="shared" si="13"/>
        <v/>
      </c>
      <c r="AC360" s="47" t="str">
        <f t="shared" si="14"/>
        <v/>
      </c>
      <c r="AD360" s="47" t="str">
        <f t="shared" si="15"/>
        <v/>
      </c>
    </row>
    <row r="361" ht="12.75" customHeight="1">
      <c r="A361" s="67" t="str">
        <f>IF(OR(Calculator!prev_total_owed&lt;=0,Calculator!prev_total_owed=""),"",Calculator!prev_pmt_num+1)</f>
        <v/>
      </c>
      <c r="B361" s="68" t="str">
        <f t="shared" si="1"/>
        <v/>
      </c>
      <c r="C361" s="47" t="str">
        <f>IF(A361="","",MIN(D361+Calculator!prev_prin_balance,Calculator!loan_payment+J361))</f>
        <v/>
      </c>
      <c r="D361" s="47" t="str">
        <f>IF(A361="","",ROUND($D$6/12*MAX(0,(Calculator!prev_prin_balance)),2))</f>
        <v/>
      </c>
      <c r="E361" s="47" t="str">
        <f t="shared" si="2"/>
        <v/>
      </c>
      <c r="F361" s="47" t="str">
        <f>IF(A361="","",ROUND(SUM(Calculator!prev_prin_balance,-E361),2))</f>
        <v/>
      </c>
      <c r="G361" s="69" t="str">
        <f t="shared" si="3"/>
        <v/>
      </c>
      <c r="H361" s="47" t="str">
        <f>IF(A361="","",IF(Calculator!prev_prin_balance=0,MIN(Calculator!prev_heloc_prin_balance+Calculator!prev_heloc_int_balance+K361,MAX(0,Calculator!free_cash_flow+Calculator!loan_payment))+IF($O$7="No",0,Calculator!loan_payment+$I$6),IF($O$7="No",Calculator!free_cash_flow,$I$5)))</f>
        <v/>
      </c>
      <c r="I361" s="47" t="str">
        <f>IF(A361="","",IF($O$7="Yes",$I$6+Calculator!loan_payment,0))</f>
        <v/>
      </c>
      <c r="J361" s="47" t="str">
        <f>IF(A361="","",IF(Calculator!prev_prin_balance&lt;=0,0,IF(Calculator!prev_heloc_prin_balance&lt;Calculator!free_cash_flow,MAX(0,MIN($O$6,D361+Calculator!prev_prin_balance+Calculator!loan_payment)),0)))</f>
        <v/>
      </c>
      <c r="K361" s="47" t="str">
        <f>IF(A361="","",ROUND((B361-Calculator!prev_date)*(Calculator!prev_heloc_rate/$O$8)*MAX(0,Calculator!prev_heloc_prin_balance),2))</f>
        <v/>
      </c>
      <c r="L361" s="47" t="str">
        <f>IF(A361="","",MAX(0,MIN(1*H361,Calculator!prev_heloc_int_balance+K361)))</f>
        <v/>
      </c>
      <c r="M361" s="47" t="str">
        <f>IF(A361="","",(Calculator!prev_heloc_int_balance+K361)-L361)</f>
        <v/>
      </c>
      <c r="N361" s="47" t="str">
        <f t="shared" si="4"/>
        <v/>
      </c>
      <c r="O361" s="47" t="str">
        <f>IF(A361="","",Calculator!prev_heloc_prin_balance-N361)</f>
        <v/>
      </c>
      <c r="P361" s="47" t="str">
        <f t="shared" si="16"/>
        <v/>
      </c>
      <c r="Q361" s="40"/>
      <c r="R361" s="67">
        <f t="shared" si="5"/>
        <v>323</v>
      </c>
      <c r="S361" s="68">
        <f t="shared" si="6"/>
        <v>52932</v>
      </c>
      <c r="T361" s="47">
        <f t="shared" si="7"/>
        <v>1079.190945</v>
      </c>
      <c r="U361" s="47">
        <f t="shared" si="8"/>
        <v>186.3215313</v>
      </c>
      <c r="V361" s="47">
        <f t="shared" si="9"/>
        <v>892.869414</v>
      </c>
      <c r="W361" s="47">
        <f t="shared" si="10"/>
        <v>36371.43685</v>
      </c>
      <c r="X361" s="40"/>
      <c r="Y361" s="67" t="str">
        <f t="shared" si="11"/>
        <v/>
      </c>
      <c r="Z361" s="68" t="str">
        <f t="shared" si="12"/>
        <v/>
      </c>
      <c r="AA361" s="47" t="str">
        <f>IF(Y361="","",MIN($D$9+Calculator!free_cash_flow,AD360+AB361))</f>
        <v/>
      </c>
      <c r="AB361" s="47" t="str">
        <f t="shared" si="13"/>
        <v/>
      </c>
      <c r="AC361" s="47" t="str">
        <f t="shared" si="14"/>
        <v/>
      </c>
      <c r="AD361" s="47" t="str">
        <f t="shared" si="15"/>
        <v/>
      </c>
    </row>
    <row r="362" ht="12.75" customHeight="1">
      <c r="A362" s="67" t="str">
        <f>IF(OR(Calculator!prev_total_owed&lt;=0,Calculator!prev_total_owed=""),"",Calculator!prev_pmt_num+1)</f>
        <v/>
      </c>
      <c r="B362" s="68" t="str">
        <f t="shared" si="1"/>
        <v/>
      </c>
      <c r="C362" s="47" t="str">
        <f>IF(A362="","",MIN(D362+Calculator!prev_prin_balance,Calculator!loan_payment+J362))</f>
        <v/>
      </c>
      <c r="D362" s="47" t="str">
        <f>IF(A362="","",ROUND($D$6/12*MAX(0,(Calculator!prev_prin_balance)),2))</f>
        <v/>
      </c>
      <c r="E362" s="47" t="str">
        <f t="shared" si="2"/>
        <v/>
      </c>
      <c r="F362" s="47" t="str">
        <f>IF(A362="","",ROUND(SUM(Calculator!prev_prin_balance,-E362),2))</f>
        <v/>
      </c>
      <c r="G362" s="69" t="str">
        <f t="shared" si="3"/>
        <v/>
      </c>
      <c r="H362" s="47" t="str">
        <f>IF(A362="","",IF(Calculator!prev_prin_balance=0,MIN(Calculator!prev_heloc_prin_balance+Calculator!prev_heloc_int_balance+K362,MAX(0,Calculator!free_cash_flow+Calculator!loan_payment))+IF($O$7="No",0,Calculator!loan_payment+$I$6),IF($O$7="No",Calculator!free_cash_flow,$I$5)))</f>
        <v/>
      </c>
      <c r="I362" s="47" t="str">
        <f>IF(A362="","",IF($O$7="Yes",$I$6+Calculator!loan_payment,0))</f>
        <v/>
      </c>
      <c r="J362" s="47" t="str">
        <f>IF(A362="","",IF(Calculator!prev_prin_balance&lt;=0,0,IF(Calculator!prev_heloc_prin_balance&lt;Calculator!free_cash_flow,MAX(0,MIN($O$6,D362+Calculator!prev_prin_balance+Calculator!loan_payment)),0)))</f>
        <v/>
      </c>
      <c r="K362" s="47" t="str">
        <f>IF(A362="","",ROUND((B362-Calculator!prev_date)*(Calculator!prev_heloc_rate/$O$8)*MAX(0,Calculator!prev_heloc_prin_balance),2))</f>
        <v/>
      </c>
      <c r="L362" s="47" t="str">
        <f>IF(A362="","",MAX(0,MIN(1*H362,Calculator!prev_heloc_int_balance+K362)))</f>
        <v/>
      </c>
      <c r="M362" s="47" t="str">
        <f>IF(A362="","",(Calculator!prev_heloc_int_balance+K362)-L362)</f>
        <v/>
      </c>
      <c r="N362" s="47" t="str">
        <f t="shared" si="4"/>
        <v/>
      </c>
      <c r="O362" s="47" t="str">
        <f>IF(A362="","",Calculator!prev_heloc_prin_balance-N362)</f>
        <v/>
      </c>
      <c r="P362" s="47" t="str">
        <f t="shared" si="16"/>
        <v/>
      </c>
      <c r="Q362" s="40"/>
      <c r="R362" s="67">
        <f t="shared" si="5"/>
        <v>324</v>
      </c>
      <c r="S362" s="68">
        <f t="shared" si="6"/>
        <v>52963</v>
      </c>
      <c r="T362" s="47">
        <f t="shared" si="7"/>
        <v>1079.190945</v>
      </c>
      <c r="U362" s="47">
        <f t="shared" si="8"/>
        <v>181.8571842</v>
      </c>
      <c r="V362" s="47">
        <f t="shared" si="9"/>
        <v>897.333761</v>
      </c>
      <c r="W362" s="47">
        <f t="shared" si="10"/>
        <v>35474.10309</v>
      </c>
      <c r="X362" s="40"/>
      <c r="Y362" s="67" t="str">
        <f t="shared" si="11"/>
        <v/>
      </c>
      <c r="Z362" s="68" t="str">
        <f t="shared" si="12"/>
        <v/>
      </c>
      <c r="AA362" s="47" t="str">
        <f>IF(Y362="","",MIN($D$9+Calculator!free_cash_flow,AD361+AB362))</f>
        <v/>
      </c>
      <c r="AB362" s="47" t="str">
        <f t="shared" si="13"/>
        <v/>
      </c>
      <c r="AC362" s="47" t="str">
        <f t="shared" si="14"/>
        <v/>
      </c>
      <c r="AD362" s="47" t="str">
        <f t="shared" si="15"/>
        <v/>
      </c>
    </row>
    <row r="363" ht="12.75" customHeight="1">
      <c r="A363" s="67" t="str">
        <f>IF(OR(Calculator!prev_total_owed&lt;=0,Calculator!prev_total_owed=""),"",Calculator!prev_pmt_num+1)</f>
        <v/>
      </c>
      <c r="B363" s="68" t="str">
        <f t="shared" si="1"/>
        <v/>
      </c>
      <c r="C363" s="47" t="str">
        <f>IF(A363="","",MIN(D363+Calculator!prev_prin_balance,Calculator!loan_payment+J363))</f>
        <v/>
      </c>
      <c r="D363" s="47" t="str">
        <f>IF(A363="","",ROUND($D$6/12*MAX(0,(Calculator!prev_prin_balance)),2))</f>
        <v/>
      </c>
      <c r="E363" s="47" t="str">
        <f t="shared" si="2"/>
        <v/>
      </c>
      <c r="F363" s="47" t="str">
        <f>IF(A363="","",ROUND(SUM(Calculator!prev_prin_balance,-E363),2))</f>
        <v/>
      </c>
      <c r="G363" s="69" t="str">
        <f t="shared" si="3"/>
        <v/>
      </c>
      <c r="H363" s="47" t="str">
        <f>IF(A363="","",IF(Calculator!prev_prin_balance=0,MIN(Calculator!prev_heloc_prin_balance+Calculator!prev_heloc_int_balance+K363,MAX(0,Calculator!free_cash_flow+Calculator!loan_payment))+IF($O$7="No",0,Calculator!loan_payment+$I$6),IF($O$7="No",Calculator!free_cash_flow,$I$5)))</f>
        <v/>
      </c>
      <c r="I363" s="47" t="str">
        <f>IF(A363="","",IF($O$7="Yes",$I$6+Calculator!loan_payment,0))</f>
        <v/>
      </c>
      <c r="J363" s="47" t="str">
        <f>IF(A363="","",IF(Calculator!prev_prin_balance&lt;=0,0,IF(Calculator!prev_heloc_prin_balance&lt;Calculator!free_cash_flow,MAX(0,MIN($O$6,D363+Calculator!prev_prin_balance+Calculator!loan_payment)),0)))</f>
        <v/>
      </c>
      <c r="K363" s="47" t="str">
        <f>IF(A363="","",ROUND((B363-Calculator!prev_date)*(Calculator!prev_heloc_rate/$O$8)*MAX(0,Calculator!prev_heloc_prin_balance),2))</f>
        <v/>
      </c>
      <c r="L363" s="47" t="str">
        <f>IF(A363="","",MAX(0,MIN(1*H363,Calculator!prev_heloc_int_balance+K363)))</f>
        <v/>
      </c>
      <c r="M363" s="47" t="str">
        <f>IF(A363="","",(Calculator!prev_heloc_int_balance+K363)-L363)</f>
        <v/>
      </c>
      <c r="N363" s="47" t="str">
        <f t="shared" si="4"/>
        <v/>
      </c>
      <c r="O363" s="47" t="str">
        <f>IF(A363="","",Calculator!prev_heloc_prin_balance-N363)</f>
        <v/>
      </c>
      <c r="P363" s="47" t="str">
        <f t="shared" si="16"/>
        <v/>
      </c>
      <c r="Q363" s="40"/>
      <c r="R363" s="67">
        <f t="shared" si="5"/>
        <v>325</v>
      </c>
      <c r="S363" s="68">
        <f t="shared" si="6"/>
        <v>52994</v>
      </c>
      <c r="T363" s="47">
        <f t="shared" si="7"/>
        <v>1079.190945</v>
      </c>
      <c r="U363" s="47">
        <f t="shared" si="8"/>
        <v>177.3705154</v>
      </c>
      <c r="V363" s="47">
        <f t="shared" si="9"/>
        <v>901.8204298</v>
      </c>
      <c r="W363" s="47">
        <f t="shared" si="10"/>
        <v>34572.28266</v>
      </c>
      <c r="X363" s="40"/>
      <c r="Y363" s="67" t="str">
        <f t="shared" si="11"/>
        <v/>
      </c>
      <c r="Z363" s="68" t="str">
        <f t="shared" si="12"/>
        <v/>
      </c>
      <c r="AA363" s="47" t="str">
        <f>IF(Y363="","",MIN($D$9+Calculator!free_cash_flow,AD362+AB363))</f>
        <v/>
      </c>
      <c r="AB363" s="47" t="str">
        <f t="shared" si="13"/>
        <v/>
      </c>
      <c r="AC363" s="47" t="str">
        <f t="shared" si="14"/>
        <v/>
      </c>
      <c r="AD363" s="47" t="str">
        <f t="shared" si="15"/>
        <v/>
      </c>
    </row>
    <row r="364" ht="12.75" customHeight="1">
      <c r="A364" s="67" t="str">
        <f>IF(OR(Calculator!prev_total_owed&lt;=0,Calculator!prev_total_owed=""),"",Calculator!prev_pmt_num+1)</f>
        <v/>
      </c>
      <c r="B364" s="68" t="str">
        <f t="shared" si="1"/>
        <v/>
      </c>
      <c r="C364" s="47" t="str">
        <f>IF(A364="","",MIN(D364+Calculator!prev_prin_balance,Calculator!loan_payment+J364))</f>
        <v/>
      </c>
      <c r="D364" s="47" t="str">
        <f>IF(A364="","",ROUND($D$6/12*MAX(0,(Calculator!prev_prin_balance)),2))</f>
        <v/>
      </c>
      <c r="E364" s="47" t="str">
        <f t="shared" si="2"/>
        <v/>
      </c>
      <c r="F364" s="47" t="str">
        <f>IF(A364="","",ROUND(SUM(Calculator!prev_prin_balance,-E364),2))</f>
        <v/>
      </c>
      <c r="G364" s="69" t="str">
        <f t="shared" si="3"/>
        <v/>
      </c>
      <c r="H364" s="47" t="str">
        <f>IF(A364="","",IF(Calculator!prev_prin_balance=0,MIN(Calculator!prev_heloc_prin_balance+Calculator!prev_heloc_int_balance+K364,MAX(0,Calculator!free_cash_flow+Calculator!loan_payment))+IF($O$7="No",0,Calculator!loan_payment+$I$6),IF($O$7="No",Calculator!free_cash_flow,$I$5)))</f>
        <v/>
      </c>
      <c r="I364" s="47" t="str">
        <f>IF(A364="","",IF($O$7="Yes",$I$6+Calculator!loan_payment,0))</f>
        <v/>
      </c>
      <c r="J364" s="47" t="str">
        <f>IF(A364="","",IF(Calculator!prev_prin_balance&lt;=0,0,IF(Calculator!prev_heloc_prin_balance&lt;Calculator!free_cash_flow,MAX(0,MIN($O$6,D364+Calculator!prev_prin_balance+Calculator!loan_payment)),0)))</f>
        <v/>
      </c>
      <c r="K364" s="47" t="str">
        <f>IF(A364="","",ROUND((B364-Calculator!prev_date)*(Calculator!prev_heloc_rate/$O$8)*MAX(0,Calculator!prev_heloc_prin_balance),2))</f>
        <v/>
      </c>
      <c r="L364" s="47" t="str">
        <f>IF(A364="","",MAX(0,MIN(1*H364,Calculator!prev_heloc_int_balance+K364)))</f>
        <v/>
      </c>
      <c r="M364" s="47" t="str">
        <f>IF(A364="","",(Calculator!prev_heloc_int_balance+K364)-L364)</f>
        <v/>
      </c>
      <c r="N364" s="47" t="str">
        <f t="shared" si="4"/>
        <v/>
      </c>
      <c r="O364" s="47" t="str">
        <f>IF(A364="","",Calculator!prev_heloc_prin_balance-N364)</f>
        <v/>
      </c>
      <c r="P364" s="47" t="str">
        <f t="shared" si="16"/>
        <v/>
      </c>
      <c r="Q364" s="40"/>
      <c r="R364" s="67">
        <f t="shared" si="5"/>
        <v>326</v>
      </c>
      <c r="S364" s="68">
        <f t="shared" si="6"/>
        <v>53022</v>
      </c>
      <c r="T364" s="47">
        <f t="shared" si="7"/>
        <v>1079.190945</v>
      </c>
      <c r="U364" s="47">
        <f t="shared" si="8"/>
        <v>172.8614133</v>
      </c>
      <c r="V364" s="47">
        <f t="shared" si="9"/>
        <v>906.329532</v>
      </c>
      <c r="W364" s="47">
        <f t="shared" si="10"/>
        <v>33665.95313</v>
      </c>
      <c r="X364" s="40"/>
      <c r="Y364" s="67" t="str">
        <f t="shared" si="11"/>
        <v/>
      </c>
      <c r="Z364" s="68" t="str">
        <f t="shared" si="12"/>
        <v/>
      </c>
      <c r="AA364" s="47" t="str">
        <f>IF(Y364="","",MIN($D$9+Calculator!free_cash_flow,AD363+AB364))</f>
        <v/>
      </c>
      <c r="AB364" s="47" t="str">
        <f t="shared" si="13"/>
        <v/>
      </c>
      <c r="AC364" s="47" t="str">
        <f t="shared" si="14"/>
        <v/>
      </c>
      <c r="AD364" s="47" t="str">
        <f t="shared" si="15"/>
        <v/>
      </c>
    </row>
    <row r="365" ht="12.75" customHeight="1">
      <c r="A365" s="67" t="str">
        <f>IF(OR(Calculator!prev_total_owed&lt;=0,Calculator!prev_total_owed=""),"",Calculator!prev_pmt_num+1)</f>
        <v/>
      </c>
      <c r="B365" s="68" t="str">
        <f t="shared" si="1"/>
        <v/>
      </c>
      <c r="C365" s="47" t="str">
        <f>IF(A365="","",MIN(D365+Calculator!prev_prin_balance,Calculator!loan_payment+J365))</f>
        <v/>
      </c>
      <c r="D365" s="47" t="str">
        <f>IF(A365="","",ROUND($D$6/12*MAX(0,(Calculator!prev_prin_balance)),2))</f>
        <v/>
      </c>
      <c r="E365" s="47" t="str">
        <f t="shared" si="2"/>
        <v/>
      </c>
      <c r="F365" s="47" t="str">
        <f>IF(A365="","",ROUND(SUM(Calculator!prev_prin_balance,-E365),2))</f>
        <v/>
      </c>
      <c r="G365" s="69" t="str">
        <f t="shared" si="3"/>
        <v/>
      </c>
      <c r="H365" s="47" t="str">
        <f>IF(A365="","",IF(Calculator!prev_prin_balance=0,MIN(Calculator!prev_heloc_prin_balance+Calculator!prev_heloc_int_balance+K365,MAX(0,Calculator!free_cash_flow+Calculator!loan_payment))+IF($O$7="No",0,Calculator!loan_payment+$I$6),IF($O$7="No",Calculator!free_cash_flow,$I$5)))</f>
        <v/>
      </c>
      <c r="I365" s="47" t="str">
        <f>IF(A365="","",IF($O$7="Yes",$I$6+Calculator!loan_payment,0))</f>
        <v/>
      </c>
      <c r="J365" s="47" t="str">
        <f>IF(A365="","",IF(Calculator!prev_prin_balance&lt;=0,0,IF(Calculator!prev_heloc_prin_balance&lt;Calculator!free_cash_flow,MAX(0,MIN($O$6,D365+Calculator!prev_prin_balance+Calculator!loan_payment)),0)))</f>
        <v/>
      </c>
      <c r="K365" s="47" t="str">
        <f>IF(A365="","",ROUND((B365-Calculator!prev_date)*(Calculator!prev_heloc_rate/$O$8)*MAX(0,Calculator!prev_heloc_prin_balance),2))</f>
        <v/>
      </c>
      <c r="L365" s="47" t="str">
        <f>IF(A365="","",MAX(0,MIN(1*H365,Calculator!prev_heloc_int_balance+K365)))</f>
        <v/>
      </c>
      <c r="M365" s="47" t="str">
        <f>IF(A365="","",(Calculator!prev_heloc_int_balance+K365)-L365)</f>
        <v/>
      </c>
      <c r="N365" s="47" t="str">
        <f t="shared" si="4"/>
        <v/>
      </c>
      <c r="O365" s="47" t="str">
        <f>IF(A365="","",Calculator!prev_heloc_prin_balance-N365)</f>
        <v/>
      </c>
      <c r="P365" s="47" t="str">
        <f t="shared" si="16"/>
        <v/>
      </c>
      <c r="Q365" s="40"/>
      <c r="R365" s="67">
        <f t="shared" si="5"/>
        <v>327</v>
      </c>
      <c r="S365" s="68">
        <f t="shared" si="6"/>
        <v>53053</v>
      </c>
      <c r="T365" s="47">
        <f t="shared" si="7"/>
        <v>1079.190945</v>
      </c>
      <c r="U365" s="47">
        <f t="shared" si="8"/>
        <v>168.3297656</v>
      </c>
      <c r="V365" s="47">
        <f t="shared" si="9"/>
        <v>910.8611796</v>
      </c>
      <c r="W365" s="47">
        <f t="shared" si="10"/>
        <v>32755.09195</v>
      </c>
      <c r="X365" s="40"/>
      <c r="Y365" s="67" t="str">
        <f t="shared" si="11"/>
        <v/>
      </c>
      <c r="Z365" s="68" t="str">
        <f t="shared" si="12"/>
        <v/>
      </c>
      <c r="AA365" s="47" t="str">
        <f>IF(Y365="","",MIN($D$9+Calculator!free_cash_flow,AD364+AB365))</f>
        <v/>
      </c>
      <c r="AB365" s="47" t="str">
        <f t="shared" si="13"/>
        <v/>
      </c>
      <c r="AC365" s="47" t="str">
        <f t="shared" si="14"/>
        <v/>
      </c>
      <c r="AD365" s="47" t="str">
        <f t="shared" si="15"/>
        <v/>
      </c>
    </row>
    <row r="366" ht="12.75" customHeight="1">
      <c r="A366" s="67" t="str">
        <f>IF(OR(Calculator!prev_total_owed&lt;=0,Calculator!prev_total_owed=""),"",Calculator!prev_pmt_num+1)</f>
        <v/>
      </c>
      <c r="B366" s="68" t="str">
        <f t="shared" si="1"/>
        <v/>
      </c>
      <c r="C366" s="47" t="str">
        <f>IF(A366="","",MIN(D366+Calculator!prev_prin_balance,Calculator!loan_payment+J366))</f>
        <v/>
      </c>
      <c r="D366" s="47" t="str">
        <f>IF(A366="","",ROUND($D$6/12*MAX(0,(Calculator!prev_prin_balance)),2))</f>
        <v/>
      </c>
      <c r="E366" s="47" t="str">
        <f t="shared" si="2"/>
        <v/>
      </c>
      <c r="F366" s="47" t="str">
        <f>IF(A366="","",ROUND(SUM(Calculator!prev_prin_balance,-E366),2))</f>
        <v/>
      </c>
      <c r="G366" s="69" t="str">
        <f t="shared" si="3"/>
        <v/>
      </c>
      <c r="H366" s="47" t="str">
        <f>IF(A366="","",IF(Calculator!prev_prin_balance=0,MIN(Calculator!prev_heloc_prin_balance+Calculator!prev_heloc_int_balance+K366,MAX(0,Calculator!free_cash_flow+Calculator!loan_payment))+IF($O$7="No",0,Calculator!loan_payment+$I$6),IF($O$7="No",Calculator!free_cash_flow,$I$5)))</f>
        <v/>
      </c>
      <c r="I366" s="47" t="str">
        <f>IF(A366="","",IF($O$7="Yes",$I$6+Calculator!loan_payment,0))</f>
        <v/>
      </c>
      <c r="J366" s="47" t="str">
        <f>IF(A366="","",IF(Calculator!prev_prin_balance&lt;=0,0,IF(Calculator!prev_heloc_prin_balance&lt;Calculator!free_cash_flow,MAX(0,MIN($O$6,D366+Calculator!prev_prin_balance+Calculator!loan_payment)),0)))</f>
        <v/>
      </c>
      <c r="K366" s="47" t="str">
        <f>IF(A366="","",ROUND((B366-Calculator!prev_date)*(Calculator!prev_heloc_rate/$O$8)*MAX(0,Calculator!prev_heloc_prin_balance),2))</f>
        <v/>
      </c>
      <c r="L366" s="47" t="str">
        <f>IF(A366="","",MAX(0,MIN(1*H366,Calculator!prev_heloc_int_balance+K366)))</f>
        <v/>
      </c>
      <c r="M366" s="47" t="str">
        <f>IF(A366="","",(Calculator!prev_heloc_int_balance+K366)-L366)</f>
        <v/>
      </c>
      <c r="N366" s="47" t="str">
        <f t="shared" si="4"/>
        <v/>
      </c>
      <c r="O366" s="47" t="str">
        <f>IF(A366="","",Calculator!prev_heloc_prin_balance-N366)</f>
        <v/>
      </c>
      <c r="P366" s="47" t="str">
        <f t="shared" si="16"/>
        <v/>
      </c>
      <c r="Q366" s="40"/>
      <c r="R366" s="67">
        <f t="shared" si="5"/>
        <v>328</v>
      </c>
      <c r="S366" s="68">
        <f t="shared" si="6"/>
        <v>53083</v>
      </c>
      <c r="T366" s="47">
        <f t="shared" si="7"/>
        <v>1079.190945</v>
      </c>
      <c r="U366" s="47">
        <f t="shared" si="8"/>
        <v>163.7754597</v>
      </c>
      <c r="V366" s="47">
        <f t="shared" si="9"/>
        <v>915.4154855</v>
      </c>
      <c r="W366" s="47">
        <f t="shared" si="10"/>
        <v>31839.67646</v>
      </c>
      <c r="X366" s="40"/>
      <c r="Y366" s="67" t="str">
        <f t="shared" si="11"/>
        <v/>
      </c>
      <c r="Z366" s="68" t="str">
        <f t="shared" si="12"/>
        <v/>
      </c>
      <c r="AA366" s="47" t="str">
        <f>IF(Y366="","",MIN($D$9+Calculator!free_cash_flow,AD365+AB366))</f>
        <v/>
      </c>
      <c r="AB366" s="47" t="str">
        <f t="shared" si="13"/>
        <v/>
      </c>
      <c r="AC366" s="47" t="str">
        <f t="shared" si="14"/>
        <v/>
      </c>
      <c r="AD366" s="47" t="str">
        <f t="shared" si="15"/>
        <v/>
      </c>
    </row>
    <row r="367" ht="12.75" customHeight="1">
      <c r="A367" s="67" t="str">
        <f>IF(OR(Calculator!prev_total_owed&lt;=0,Calculator!prev_total_owed=""),"",Calculator!prev_pmt_num+1)</f>
        <v/>
      </c>
      <c r="B367" s="68" t="str">
        <f t="shared" si="1"/>
        <v/>
      </c>
      <c r="C367" s="47" t="str">
        <f>IF(A367="","",MIN(D367+Calculator!prev_prin_balance,Calculator!loan_payment+J367))</f>
        <v/>
      </c>
      <c r="D367" s="47" t="str">
        <f>IF(A367="","",ROUND($D$6/12*MAX(0,(Calculator!prev_prin_balance)),2))</f>
        <v/>
      </c>
      <c r="E367" s="47" t="str">
        <f t="shared" si="2"/>
        <v/>
      </c>
      <c r="F367" s="47" t="str">
        <f>IF(A367="","",ROUND(SUM(Calculator!prev_prin_balance,-E367),2))</f>
        <v/>
      </c>
      <c r="G367" s="69" t="str">
        <f t="shared" si="3"/>
        <v/>
      </c>
      <c r="H367" s="47" t="str">
        <f>IF(A367="","",IF(Calculator!prev_prin_balance=0,MIN(Calculator!prev_heloc_prin_balance+Calculator!prev_heloc_int_balance+K367,MAX(0,Calculator!free_cash_flow+Calculator!loan_payment))+IF($O$7="No",0,Calculator!loan_payment+$I$6),IF($O$7="No",Calculator!free_cash_flow,$I$5)))</f>
        <v/>
      </c>
      <c r="I367" s="47" t="str">
        <f>IF(A367="","",IF($O$7="Yes",$I$6+Calculator!loan_payment,0))</f>
        <v/>
      </c>
      <c r="J367" s="47" t="str">
        <f>IF(A367="","",IF(Calculator!prev_prin_balance&lt;=0,0,IF(Calculator!prev_heloc_prin_balance&lt;Calculator!free_cash_flow,MAX(0,MIN($O$6,D367+Calculator!prev_prin_balance+Calculator!loan_payment)),0)))</f>
        <v/>
      </c>
      <c r="K367" s="47" t="str">
        <f>IF(A367="","",ROUND((B367-Calculator!prev_date)*(Calculator!prev_heloc_rate/$O$8)*MAX(0,Calculator!prev_heloc_prin_balance),2))</f>
        <v/>
      </c>
      <c r="L367" s="47" t="str">
        <f>IF(A367="","",MAX(0,MIN(1*H367,Calculator!prev_heloc_int_balance+K367)))</f>
        <v/>
      </c>
      <c r="M367" s="47" t="str">
        <f>IF(A367="","",(Calculator!prev_heloc_int_balance+K367)-L367)</f>
        <v/>
      </c>
      <c r="N367" s="47" t="str">
        <f t="shared" si="4"/>
        <v/>
      </c>
      <c r="O367" s="47" t="str">
        <f>IF(A367="","",Calculator!prev_heloc_prin_balance-N367)</f>
        <v/>
      </c>
      <c r="P367" s="47" t="str">
        <f t="shared" si="16"/>
        <v/>
      </c>
      <c r="Q367" s="40"/>
      <c r="R367" s="67">
        <f t="shared" si="5"/>
        <v>329</v>
      </c>
      <c r="S367" s="68">
        <f t="shared" si="6"/>
        <v>53114</v>
      </c>
      <c r="T367" s="47">
        <f t="shared" si="7"/>
        <v>1079.190945</v>
      </c>
      <c r="U367" s="47">
        <f t="shared" si="8"/>
        <v>159.1983823</v>
      </c>
      <c r="V367" s="47">
        <f t="shared" si="9"/>
        <v>919.992563</v>
      </c>
      <c r="W367" s="47">
        <f t="shared" si="10"/>
        <v>30919.6839</v>
      </c>
      <c r="X367" s="40"/>
      <c r="Y367" s="67" t="str">
        <f t="shared" si="11"/>
        <v/>
      </c>
      <c r="Z367" s="68" t="str">
        <f t="shared" si="12"/>
        <v/>
      </c>
      <c r="AA367" s="47" t="str">
        <f>IF(Y367="","",MIN($D$9+Calculator!free_cash_flow,AD366+AB367))</f>
        <v/>
      </c>
      <c r="AB367" s="47" t="str">
        <f t="shared" si="13"/>
        <v/>
      </c>
      <c r="AC367" s="47" t="str">
        <f t="shared" si="14"/>
        <v/>
      </c>
      <c r="AD367" s="47" t="str">
        <f t="shared" si="15"/>
        <v/>
      </c>
    </row>
    <row r="368" ht="12.75" customHeight="1">
      <c r="A368" s="67" t="str">
        <f>IF(OR(Calculator!prev_total_owed&lt;=0,Calculator!prev_total_owed=""),"",Calculator!prev_pmt_num+1)</f>
        <v/>
      </c>
      <c r="B368" s="68" t="str">
        <f t="shared" si="1"/>
        <v/>
      </c>
      <c r="C368" s="47" t="str">
        <f>IF(A368="","",MIN(D368+Calculator!prev_prin_balance,Calculator!loan_payment+J368))</f>
        <v/>
      </c>
      <c r="D368" s="47" t="str">
        <f>IF(A368="","",ROUND($D$6/12*MAX(0,(Calculator!prev_prin_balance)),2))</f>
        <v/>
      </c>
      <c r="E368" s="47" t="str">
        <f t="shared" si="2"/>
        <v/>
      </c>
      <c r="F368" s="47" t="str">
        <f>IF(A368="","",ROUND(SUM(Calculator!prev_prin_balance,-E368),2))</f>
        <v/>
      </c>
      <c r="G368" s="69" t="str">
        <f t="shared" si="3"/>
        <v/>
      </c>
      <c r="H368" s="47" t="str">
        <f>IF(A368="","",IF(Calculator!prev_prin_balance=0,MIN(Calculator!prev_heloc_prin_balance+Calculator!prev_heloc_int_balance+K368,MAX(0,Calculator!free_cash_flow+Calculator!loan_payment))+IF($O$7="No",0,Calculator!loan_payment+$I$6),IF($O$7="No",Calculator!free_cash_flow,$I$5)))</f>
        <v/>
      </c>
      <c r="I368" s="47" t="str">
        <f>IF(A368="","",IF($O$7="Yes",$I$6+Calculator!loan_payment,0))</f>
        <v/>
      </c>
      <c r="J368" s="47" t="str">
        <f>IF(A368="","",IF(Calculator!prev_prin_balance&lt;=0,0,IF(Calculator!prev_heloc_prin_balance&lt;Calculator!free_cash_flow,MAX(0,MIN($O$6,D368+Calculator!prev_prin_balance+Calculator!loan_payment)),0)))</f>
        <v/>
      </c>
      <c r="K368" s="47" t="str">
        <f>IF(A368="","",ROUND((B368-Calculator!prev_date)*(Calculator!prev_heloc_rate/$O$8)*MAX(0,Calculator!prev_heloc_prin_balance),2))</f>
        <v/>
      </c>
      <c r="L368" s="47" t="str">
        <f>IF(A368="","",MAX(0,MIN(1*H368,Calculator!prev_heloc_int_balance+K368)))</f>
        <v/>
      </c>
      <c r="M368" s="47" t="str">
        <f>IF(A368="","",(Calculator!prev_heloc_int_balance+K368)-L368)</f>
        <v/>
      </c>
      <c r="N368" s="47" t="str">
        <f t="shared" si="4"/>
        <v/>
      </c>
      <c r="O368" s="47" t="str">
        <f>IF(A368="","",Calculator!prev_heloc_prin_balance-N368)</f>
        <v/>
      </c>
      <c r="P368" s="47" t="str">
        <f t="shared" si="16"/>
        <v/>
      </c>
      <c r="Q368" s="40"/>
      <c r="R368" s="67">
        <f t="shared" si="5"/>
        <v>330</v>
      </c>
      <c r="S368" s="68">
        <f t="shared" si="6"/>
        <v>53144</v>
      </c>
      <c r="T368" s="47">
        <f t="shared" si="7"/>
        <v>1079.190945</v>
      </c>
      <c r="U368" s="47">
        <f t="shared" si="8"/>
        <v>154.5984195</v>
      </c>
      <c r="V368" s="47">
        <f t="shared" si="9"/>
        <v>924.5925258</v>
      </c>
      <c r="W368" s="47">
        <f t="shared" si="10"/>
        <v>29995.09137</v>
      </c>
      <c r="X368" s="40"/>
      <c r="Y368" s="67" t="str">
        <f t="shared" si="11"/>
        <v/>
      </c>
      <c r="Z368" s="68" t="str">
        <f t="shared" si="12"/>
        <v/>
      </c>
      <c r="AA368" s="47" t="str">
        <f>IF(Y368="","",MIN($D$9+Calculator!free_cash_flow,AD367+AB368))</f>
        <v/>
      </c>
      <c r="AB368" s="47" t="str">
        <f t="shared" si="13"/>
        <v/>
      </c>
      <c r="AC368" s="47" t="str">
        <f t="shared" si="14"/>
        <v/>
      </c>
      <c r="AD368" s="47" t="str">
        <f t="shared" si="15"/>
        <v/>
      </c>
    </row>
    <row r="369" ht="12.75" customHeight="1">
      <c r="A369" s="67" t="str">
        <f>IF(OR(Calculator!prev_total_owed&lt;=0,Calculator!prev_total_owed=""),"",Calculator!prev_pmt_num+1)</f>
        <v/>
      </c>
      <c r="B369" s="68" t="str">
        <f t="shared" si="1"/>
        <v/>
      </c>
      <c r="C369" s="47" t="str">
        <f>IF(A369="","",MIN(D369+Calculator!prev_prin_balance,Calculator!loan_payment+J369))</f>
        <v/>
      </c>
      <c r="D369" s="47" t="str">
        <f>IF(A369="","",ROUND($D$6/12*MAX(0,(Calculator!prev_prin_balance)),2))</f>
        <v/>
      </c>
      <c r="E369" s="47" t="str">
        <f t="shared" si="2"/>
        <v/>
      </c>
      <c r="F369" s="47" t="str">
        <f>IF(A369="","",ROUND(SUM(Calculator!prev_prin_balance,-E369),2))</f>
        <v/>
      </c>
      <c r="G369" s="69" t="str">
        <f t="shared" si="3"/>
        <v/>
      </c>
      <c r="H369" s="47" t="str">
        <f>IF(A369="","",IF(Calculator!prev_prin_balance=0,MIN(Calculator!prev_heloc_prin_balance+Calculator!prev_heloc_int_balance+K369,MAX(0,Calculator!free_cash_flow+Calculator!loan_payment))+IF($O$7="No",0,Calculator!loan_payment+$I$6),IF($O$7="No",Calculator!free_cash_flow,$I$5)))</f>
        <v/>
      </c>
      <c r="I369" s="47" t="str">
        <f>IF(A369="","",IF($O$7="Yes",$I$6+Calculator!loan_payment,0))</f>
        <v/>
      </c>
      <c r="J369" s="47" t="str">
        <f>IF(A369="","",IF(Calculator!prev_prin_balance&lt;=0,0,IF(Calculator!prev_heloc_prin_balance&lt;Calculator!free_cash_flow,MAX(0,MIN($O$6,D369+Calculator!prev_prin_balance+Calculator!loan_payment)),0)))</f>
        <v/>
      </c>
      <c r="K369" s="47" t="str">
        <f>IF(A369="","",ROUND((B369-Calculator!prev_date)*(Calculator!prev_heloc_rate/$O$8)*MAX(0,Calculator!prev_heloc_prin_balance),2))</f>
        <v/>
      </c>
      <c r="L369" s="47" t="str">
        <f>IF(A369="","",MAX(0,MIN(1*H369,Calculator!prev_heloc_int_balance+K369)))</f>
        <v/>
      </c>
      <c r="M369" s="47" t="str">
        <f>IF(A369="","",(Calculator!prev_heloc_int_balance+K369)-L369)</f>
        <v/>
      </c>
      <c r="N369" s="47" t="str">
        <f t="shared" si="4"/>
        <v/>
      </c>
      <c r="O369" s="47" t="str">
        <f>IF(A369="","",Calculator!prev_heloc_prin_balance-N369)</f>
        <v/>
      </c>
      <c r="P369" s="47" t="str">
        <f t="shared" si="16"/>
        <v/>
      </c>
      <c r="Q369" s="40"/>
      <c r="R369" s="67">
        <f t="shared" si="5"/>
        <v>331</v>
      </c>
      <c r="S369" s="68">
        <f t="shared" si="6"/>
        <v>53175</v>
      </c>
      <c r="T369" s="47">
        <f t="shared" si="7"/>
        <v>1079.190945</v>
      </c>
      <c r="U369" s="47">
        <f t="shared" si="8"/>
        <v>149.9754569</v>
      </c>
      <c r="V369" s="47">
        <f t="shared" si="9"/>
        <v>929.2154884</v>
      </c>
      <c r="W369" s="47">
        <f t="shared" si="10"/>
        <v>29065.87588</v>
      </c>
      <c r="X369" s="40"/>
      <c r="Y369" s="67" t="str">
        <f t="shared" si="11"/>
        <v/>
      </c>
      <c r="Z369" s="68" t="str">
        <f t="shared" si="12"/>
        <v/>
      </c>
      <c r="AA369" s="47" t="str">
        <f>IF(Y369="","",MIN($D$9+Calculator!free_cash_flow,AD368+AB369))</f>
        <v/>
      </c>
      <c r="AB369" s="47" t="str">
        <f t="shared" si="13"/>
        <v/>
      </c>
      <c r="AC369" s="47" t="str">
        <f t="shared" si="14"/>
        <v/>
      </c>
      <c r="AD369" s="47" t="str">
        <f t="shared" si="15"/>
        <v/>
      </c>
    </row>
    <row r="370" ht="12.75" customHeight="1">
      <c r="A370" s="67" t="str">
        <f>IF(OR(Calculator!prev_total_owed&lt;=0,Calculator!prev_total_owed=""),"",Calculator!prev_pmt_num+1)</f>
        <v/>
      </c>
      <c r="B370" s="68" t="str">
        <f t="shared" si="1"/>
        <v/>
      </c>
      <c r="C370" s="47" t="str">
        <f>IF(A370="","",MIN(D370+Calculator!prev_prin_balance,Calculator!loan_payment+J370))</f>
        <v/>
      </c>
      <c r="D370" s="47" t="str">
        <f>IF(A370="","",ROUND($D$6/12*MAX(0,(Calculator!prev_prin_balance)),2))</f>
        <v/>
      </c>
      <c r="E370" s="47" t="str">
        <f t="shared" si="2"/>
        <v/>
      </c>
      <c r="F370" s="47" t="str">
        <f>IF(A370="","",ROUND(SUM(Calculator!prev_prin_balance,-E370),2))</f>
        <v/>
      </c>
      <c r="G370" s="69" t="str">
        <f t="shared" si="3"/>
        <v/>
      </c>
      <c r="H370" s="47" t="str">
        <f>IF(A370="","",IF(Calculator!prev_prin_balance=0,MIN(Calculator!prev_heloc_prin_balance+Calculator!prev_heloc_int_balance+K370,MAX(0,Calculator!free_cash_flow+Calculator!loan_payment))+IF($O$7="No",0,Calculator!loan_payment+$I$6),IF($O$7="No",Calculator!free_cash_flow,$I$5)))</f>
        <v/>
      </c>
      <c r="I370" s="47" t="str">
        <f>IF(A370="","",IF($O$7="Yes",$I$6+Calculator!loan_payment,0))</f>
        <v/>
      </c>
      <c r="J370" s="47" t="str">
        <f>IF(A370="","",IF(Calculator!prev_prin_balance&lt;=0,0,IF(Calculator!prev_heloc_prin_balance&lt;Calculator!free_cash_flow,MAX(0,MIN($O$6,D370+Calculator!prev_prin_balance+Calculator!loan_payment)),0)))</f>
        <v/>
      </c>
      <c r="K370" s="47" t="str">
        <f>IF(A370="","",ROUND((B370-Calculator!prev_date)*(Calculator!prev_heloc_rate/$O$8)*MAX(0,Calculator!prev_heloc_prin_balance),2))</f>
        <v/>
      </c>
      <c r="L370" s="47" t="str">
        <f>IF(A370="","",MAX(0,MIN(1*H370,Calculator!prev_heloc_int_balance+K370)))</f>
        <v/>
      </c>
      <c r="M370" s="47" t="str">
        <f>IF(A370="","",(Calculator!prev_heloc_int_balance+K370)-L370)</f>
        <v/>
      </c>
      <c r="N370" s="47" t="str">
        <f t="shared" si="4"/>
        <v/>
      </c>
      <c r="O370" s="47" t="str">
        <f>IF(A370="","",Calculator!prev_heloc_prin_balance-N370)</f>
        <v/>
      </c>
      <c r="P370" s="47" t="str">
        <f t="shared" si="16"/>
        <v/>
      </c>
      <c r="Q370" s="40"/>
      <c r="R370" s="67">
        <f t="shared" si="5"/>
        <v>332</v>
      </c>
      <c r="S370" s="68">
        <f t="shared" si="6"/>
        <v>53206</v>
      </c>
      <c r="T370" s="47">
        <f t="shared" si="7"/>
        <v>1079.190945</v>
      </c>
      <c r="U370" s="47">
        <f t="shared" si="8"/>
        <v>145.3293794</v>
      </c>
      <c r="V370" s="47">
        <f t="shared" si="9"/>
        <v>933.8615659</v>
      </c>
      <c r="W370" s="47">
        <f t="shared" si="10"/>
        <v>28132.01432</v>
      </c>
      <c r="X370" s="40"/>
      <c r="Y370" s="67" t="str">
        <f t="shared" si="11"/>
        <v/>
      </c>
      <c r="Z370" s="68" t="str">
        <f t="shared" si="12"/>
        <v/>
      </c>
      <c r="AA370" s="47" t="str">
        <f>IF(Y370="","",MIN($D$9+Calculator!free_cash_flow,AD369+AB370))</f>
        <v/>
      </c>
      <c r="AB370" s="47" t="str">
        <f t="shared" si="13"/>
        <v/>
      </c>
      <c r="AC370" s="47" t="str">
        <f t="shared" si="14"/>
        <v/>
      </c>
      <c r="AD370" s="47" t="str">
        <f t="shared" si="15"/>
        <v/>
      </c>
    </row>
    <row r="371" ht="12.75" customHeight="1">
      <c r="A371" s="67" t="str">
        <f>IF(OR(Calculator!prev_total_owed&lt;=0,Calculator!prev_total_owed=""),"",Calculator!prev_pmt_num+1)</f>
        <v/>
      </c>
      <c r="B371" s="68" t="str">
        <f t="shared" si="1"/>
        <v/>
      </c>
      <c r="C371" s="47" t="str">
        <f>IF(A371="","",MIN(D371+Calculator!prev_prin_balance,Calculator!loan_payment+J371))</f>
        <v/>
      </c>
      <c r="D371" s="47" t="str">
        <f>IF(A371="","",ROUND($D$6/12*MAX(0,(Calculator!prev_prin_balance)),2))</f>
        <v/>
      </c>
      <c r="E371" s="47" t="str">
        <f t="shared" si="2"/>
        <v/>
      </c>
      <c r="F371" s="47" t="str">
        <f>IF(A371="","",ROUND(SUM(Calculator!prev_prin_balance,-E371),2))</f>
        <v/>
      </c>
      <c r="G371" s="69" t="str">
        <f t="shared" si="3"/>
        <v/>
      </c>
      <c r="H371" s="47" t="str">
        <f>IF(A371="","",IF(Calculator!prev_prin_balance=0,MIN(Calculator!prev_heloc_prin_balance+Calculator!prev_heloc_int_balance+K371,MAX(0,Calculator!free_cash_flow+Calculator!loan_payment))+IF($O$7="No",0,Calculator!loan_payment+$I$6),IF($O$7="No",Calculator!free_cash_flow,$I$5)))</f>
        <v/>
      </c>
      <c r="I371" s="47" t="str">
        <f>IF(A371="","",IF($O$7="Yes",$I$6+Calculator!loan_payment,0))</f>
        <v/>
      </c>
      <c r="J371" s="47" t="str">
        <f>IF(A371="","",IF(Calculator!prev_prin_balance&lt;=0,0,IF(Calculator!prev_heloc_prin_balance&lt;Calculator!free_cash_flow,MAX(0,MIN($O$6,D371+Calculator!prev_prin_balance+Calculator!loan_payment)),0)))</f>
        <v/>
      </c>
      <c r="K371" s="47" t="str">
        <f>IF(A371="","",ROUND((B371-Calculator!prev_date)*(Calculator!prev_heloc_rate/$O$8)*MAX(0,Calculator!prev_heloc_prin_balance),2))</f>
        <v/>
      </c>
      <c r="L371" s="47" t="str">
        <f>IF(A371="","",MAX(0,MIN(1*H371,Calculator!prev_heloc_int_balance+K371)))</f>
        <v/>
      </c>
      <c r="M371" s="47" t="str">
        <f>IF(A371="","",(Calculator!prev_heloc_int_balance+K371)-L371)</f>
        <v/>
      </c>
      <c r="N371" s="47" t="str">
        <f t="shared" si="4"/>
        <v/>
      </c>
      <c r="O371" s="47" t="str">
        <f>IF(A371="","",Calculator!prev_heloc_prin_balance-N371)</f>
        <v/>
      </c>
      <c r="P371" s="47" t="str">
        <f t="shared" si="16"/>
        <v/>
      </c>
      <c r="Q371" s="40"/>
      <c r="R371" s="67">
        <f t="shared" si="5"/>
        <v>333</v>
      </c>
      <c r="S371" s="68">
        <f t="shared" si="6"/>
        <v>53236</v>
      </c>
      <c r="T371" s="47">
        <f t="shared" si="7"/>
        <v>1079.190945</v>
      </c>
      <c r="U371" s="47">
        <f t="shared" si="8"/>
        <v>140.6600716</v>
      </c>
      <c r="V371" s="47">
        <f t="shared" si="9"/>
        <v>938.5308737</v>
      </c>
      <c r="W371" s="47">
        <f t="shared" si="10"/>
        <v>27193.48344</v>
      </c>
      <c r="X371" s="40"/>
      <c r="Y371" s="67" t="str">
        <f t="shared" si="11"/>
        <v/>
      </c>
      <c r="Z371" s="68" t="str">
        <f t="shared" si="12"/>
        <v/>
      </c>
      <c r="AA371" s="47" t="str">
        <f>IF(Y371="","",MIN($D$9+Calculator!free_cash_flow,AD370+AB371))</f>
        <v/>
      </c>
      <c r="AB371" s="47" t="str">
        <f t="shared" si="13"/>
        <v/>
      </c>
      <c r="AC371" s="47" t="str">
        <f t="shared" si="14"/>
        <v/>
      </c>
      <c r="AD371" s="47" t="str">
        <f t="shared" si="15"/>
        <v/>
      </c>
    </row>
    <row r="372" ht="12.75" customHeight="1">
      <c r="A372" s="67" t="str">
        <f>IF(OR(Calculator!prev_total_owed&lt;=0,Calculator!prev_total_owed=""),"",Calculator!prev_pmt_num+1)</f>
        <v/>
      </c>
      <c r="B372" s="68" t="str">
        <f t="shared" si="1"/>
        <v/>
      </c>
      <c r="C372" s="47" t="str">
        <f>IF(A372="","",MIN(D372+Calculator!prev_prin_balance,Calculator!loan_payment+J372))</f>
        <v/>
      </c>
      <c r="D372" s="47" t="str">
        <f>IF(A372="","",ROUND($D$6/12*MAX(0,(Calculator!prev_prin_balance)),2))</f>
        <v/>
      </c>
      <c r="E372" s="47" t="str">
        <f t="shared" si="2"/>
        <v/>
      </c>
      <c r="F372" s="47" t="str">
        <f>IF(A372="","",ROUND(SUM(Calculator!prev_prin_balance,-E372),2))</f>
        <v/>
      </c>
      <c r="G372" s="69" t="str">
        <f t="shared" si="3"/>
        <v/>
      </c>
      <c r="H372" s="47" t="str">
        <f>IF(A372="","",IF(Calculator!prev_prin_balance=0,MIN(Calculator!prev_heloc_prin_balance+Calculator!prev_heloc_int_balance+K372,MAX(0,Calculator!free_cash_flow+Calculator!loan_payment))+IF($O$7="No",0,Calculator!loan_payment+$I$6),IF($O$7="No",Calculator!free_cash_flow,$I$5)))</f>
        <v/>
      </c>
      <c r="I372" s="47" t="str">
        <f>IF(A372="","",IF($O$7="Yes",$I$6+Calculator!loan_payment,0))</f>
        <v/>
      </c>
      <c r="J372" s="47" t="str">
        <f>IF(A372="","",IF(Calculator!prev_prin_balance&lt;=0,0,IF(Calculator!prev_heloc_prin_balance&lt;Calculator!free_cash_flow,MAX(0,MIN($O$6,D372+Calculator!prev_prin_balance+Calculator!loan_payment)),0)))</f>
        <v/>
      </c>
      <c r="K372" s="47" t="str">
        <f>IF(A372="","",ROUND((B372-Calculator!prev_date)*(Calculator!prev_heloc_rate/$O$8)*MAX(0,Calculator!prev_heloc_prin_balance),2))</f>
        <v/>
      </c>
      <c r="L372" s="47" t="str">
        <f>IF(A372="","",MAX(0,MIN(1*H372,Calculator!prev_heloc_int_balance+K372)))</f>
        <v/>
      </c>
      <c r="M372" s="47" t="str">
        <f>IF(A372="","",(Calculator!prev_heloc_int_balance+K372)-L372)</f>
        <v/>
      </c>
      <c r="N372" s="47" t="str">
        <f t="shared" si="4"/>
        <v/>
      </c>
      <c r="O372" s="47" t="str">
        <f>IF(A372="","",Calculator!prev_heloc_prin_balance-N372)</f>
        <v/>
      </c>
      <c r="P372" s="47" t="str">
        <f t="shared" si="16"/>
        <v/>
      </c>
      <c r="Q372" s="40"/>
      <c r="R372" s="67">
        <f t="shared" si="5"/>
        <v>334</v>
      </c>
      <c r="S372" s="68">
        <f t="shared" si="6"/>
        <v>53267</v>
      </c>
      <c r="T372" s="47">
        <f t="shared" si="7"/>
        <v>1079.190945</v>
      </c>
      <c r="U372" s="47">
        <f t="shared" si="8"/>
        <v>135.9674172</v>
      </c>
      <c r="V372" s="47">
        <f t="shared" si="9"/>
        <v>943.2235281</v>
      </c>
      <c r="W372" s="47">
        <f t="shared" si="10"/>
        <v>26250.25992</v>
      </c>
      <c r="X372" s="40"/>
      <c r="Y372" s="67" t="str">
        <f t="shared" si="11"/>
        <v/>
      </c>
      <c r="Z372" s="68" t="str">
        <f t="shared" si="12"/>
        <v/>
      </c>
      <c r="AA372" s="47" t="str">
        <f>IF(Y372="","",MIN($D$9+Calculator!free_cash_flow,AD371+AB372))</f>
        <v/>
      </c>
      <c r="AB372" s="47" t="str">
        <f t="shared" si="13"/>
        <v/>
      </c>
      <c r="AC372" s="47" t="str">
        <f t="shared" si="14"/>
        <v/>
      </c>
      <c r="AD372" s="47" t="str">
        <f t="shared" si="15"/>
        <v/>
      </c>
    </row>
    <row r="373" ht="12.75" customHeight="1">
      <c r="A373" s="67" t="str">
        <f>IF(OR(Calculator!prev_total_owed&lt;=0,Calculator!prev_total_owed=""),"",Calculator!prev_pmt_num+1)</f>
        <v/>
      </c>
      <c r="B373" s="68" t="str">
        <f t="shared" si="1"/>
        <v/>
      </c>
      <c r="C373" s="47" t="str">
        <f>IF(A373="","",MIN(D373+Calculator!prev_prin_balance,Calculator!loan_payment+J373))</f>
        <v/>
      </c>
      <c r="D373" s="47" t="str">
        <f>IF(A373="","",ROUND($D$6/12*MAX(0,(Calculator!prev_prin_balance)),2))</f>
        <v/>
      </c>
      <c r="E373" s="47" t="str">
        <f t="shared" si="2"/>
        <v/>
      </c>
      <c r="F373" s="47" t="str">
        <f>IF(A373="","",ROUND(SUM(Calculator!prev_prin_balance,-E373),2))</f>
        <v/>
      </c>
      <c r="G373" s="69" t="str">
        <f t="shared" si="3"/>
        <v/>
      </c>
      <c r="H373" s="47" t="str">
        <f>IF(A373="","",IF(Calculator!prev_prin_balance=0,MIN(Calculator!prev_heloc_prin_balance+Calculator!prev_heloc_int_balance+K373,MAX(0,Calculator!free_cash_flow+Calculator!loan_payment))+IF($O$7="No",0,Calculator!loan_payment+$I$6),IF($O$7="No",Calculator!free_cash_flow,$I$5)))</f>
        <v/>
      </c>
      <c r="I373" s="47" t="str">
        <f>IF(A373="","",IF($O$7="Yes",$I$6+Calculator!loan_payment,0))</f>
        <v/>
      </c>
      <c r="J373" s="47" t="str">
        <f>IF(A373="","",IF(Calculator!prev_prin_balance&lt;=0,0,IF(Calculator!prev_heloc_prin_balance&lt;Calculator!free_cash_flow,MAX(0,MIN($O$6,D373+Calculator!prev_prin_balance+Calculator!loan_payment)),0)))</f>
        <v/>
      </c>
      <c r="K373" s="47" t="str">
        <f>IF(A373="","",ROUND((B373-Calculator!prev_date)*(Calculator!prev_heloc_rate/$O$8)*MAX(0,Calculator!prev_heloc_prin_balance),2))</f>
        <v/>
      </c>
      <c r="L373" s="47" t="str">
        <f>IF(A373="","",MAX(0,MIN(1*H373,Calculator!prev_heloc_int_balance+K373)))</f>
        <v/>
      </c>
      <c r="M373" s="47" t="str">
        <f>IF(A373="","",(Calculator!prev_heloc_int_balance+K373)-L373)</f>
        <v/>
      </c>
      <c r="N373" s="47" t="str">
        <f t="shared" si="4"/>
        <v/>
      </c>
      <c r="O373" s="47" t="str">
        <f>IF(A373="","",Calculator!prev_heloc_prin_balance-N373)</f>
        <v/>
      </c>
      <c r="P373" s="47" t="str">
        <f t="shared" si="16"/>
        <v/>
      </c>
      <c r="Q373" s="40"/>
      <c r="R373" s="67">
        <f t="shared" si="5"/>
        <v>335</v>
      </c>
      <c r="S373" s="68">
        <f t="shared" si="6"/>
        <v>53297</v>
      </c>
      <c r="T373" s="47">
        <f t="shared" si="7"/>
        <v>1079.190945</v>
      </c>
      <c r="U373" s="47">
        <f t="shared" si="8"/>
        <v>131.2512996</v>
      </c>
      <c r="V373" s="47">
        <f t="shared" si="9"/>
        <v>947.9396457</v>
      </c>
      <c r="W373" s="47">
        <f t="shared" si="10"/>
        <v>25302.32027</v>
      </c>
      <c r="X373" s="40"/>
      <c r="Y373" s="67" t="str">
        <f t="shared" si="11"/>
        <v/>
      </c>
      <c r="Z373" s="68" t="str">
        <f t="shared" si="12"/>
        <v/>
      </c>
      <c r="AA373" s="47" t="str">
        <f>IF(Y373="","",MIN($D$9+Calculator!free_cash_flow,AD372+AB373))</f>
        <v/>
      </c>
      <c r="AB373" s="47" t="str">
        <f t="shared" si="13"/>
        <v/>
      </c>
      <c r="AC373" s="47" t="str">
        <f t="shared" si="14"/>
        <v/>
      </c>
      <c r="AD373" s="47" t="str">
        <f t="shared" si="15"/>
        <v/>
      </c>
    </row>
    <row r="374" ht="12.75" customHeight="1">
      <c r="A374" s="67" t="str">
        <f>IF(OR(Calculator!prev_total_owed&lt;=0,Calculator!prev_total_owed=""),"",Calculator!prev_pmt_num+1)</f>
        <v/>
      </c>
      <c r="B374" s="68" t="str">
        <f t="shared" si="1"/>
        <v/>
      </c>
      <c r="C374" s="47" t="str">
        <f>IF(A374="","",MIN(D374+Calculator!prev_prin_balance,Calculator!loan_payment+J374))</f>
        <v/>
      </c>
      <c r="D374" s="47" t="str">
        <f>IF(A374="","",ROUND($D$6/12*MAX(0,(Calculator!prev_prin_balance)),2))</f>
        <v/>
      </c>
      <c r="E374" s="47" t="str">
        <f t="shared" si="2"/>
        <v/>
      </c>
      <c r="F374" s="47" t="str">
        <f>IF(A374="","",ROUND(SUM(Calculator!prev_prin_balance,-E374),2))</f>
        <v/>
      </c>
      <c r="G374" s="69" t="str">
        <f t="shared" si="3"/>
        <v/>
      </c>
      <c r="H374" s="47" t="str">
        <f>IF(A374="","",IF(Calculator!prev_prin_balance=0,MIN(Calculator!prev_heloc_prin_balance+Calculator!prev_heloc_int_balance+K374,MAX(0,Calculator!free_cash_flow+Calculator!loan_payment))+IF($O$7="No",0,Calculator!loan_payment+$I$6),IF($O$7="No",Calculator!free_cash_flow,$I$5)))</f>
        <v/>
      </c>
      <c r="I374" s="47" t="str">
        <f>IF(A374="","",IF($O$7="Yes",$I$6+Calculator!loan_payment,0))</f>
        <v/>
      </c>
      <c r="J374" s="47" t="str">
        <f>IF(A374="","",IF(Calculator!prev_prin_balance&lt;=0,0,IF(Calculator!prev_heloc_prin_balance&lt;Calculator!free_cash_flow,MAX(0,MIN($O$6,D374+Calculator!prev_prin_balance+Calculator!loan_payment)),0)))</f>
        <v/>
      </c>
      <c r="K374" s="47" t="str">
        <f>IF(A374="","",ROUND((B374-Calculator!prev_date)*(Calculator!prev_heloc_rate/$O$8)*MAX(0,Calculator!prev_heloc_prin_balance),2))</f>
        <v/>
      </c>
      <c r="L374" s="47" t="str">
        <f>IF(A374="","",MAX(0,MIN(1*H374,Calculator!prev_heloc_int_balance+K374)))</f>
        <v/>
      </c>
      <c r="M374" s="47" t="str">
        <f>IF(A374="","",(Calculator!prev_heloc_int_balance+K374)-L374)</f>
        <v/>
      </c>
      <c r="N374" s="47" t="str">
        <f t="shared" si="4"/>
        <v/>
      </c>
      <c r="O374" s="47" t="str">
        <f>IF(A374="","",Calculator!prev_heloc_prin_balance-N374)</f>
        <v/>
      </c>
      <c r="P374" s="47" t="str">
        <f t="shared" si="16"/>
        <v/>
      </c>
      <c r="Q374" s="40"/>
      <c r="R374" s="67">
        <f t="shared" si="5"/>
        <v>336</v>
      </c>
      <c r="S374" s="68">
        <f t="shared" si="6"/>
        <v>53328</v>
      </c>
      <c r="T374" s="47">
        <f t="shared" si="7"/>
        <v>1079.190945</v>
      </c>
      <c r="U374" s="47">
        <f t="shared" si="8"/>
        <v>126.5116013</v>
      </c>
      <c r="V374" s="47">
        <f t="shared" si="9"/>
        <v>952.6793439</v>
      </c>
      <c r="W374" s="47">
        <f t="shared" si="10"/>
        <v>24349.64093</v>
      </c>
      <c r="X374" s="40"/>
      <c r="Y374" s="67" t="str">
        <f t="shared" si="11"/>
        <v/>
      </c>
      <c r="Z374" s="68" t="str">
        <f t="shared" si="12"/>
        <v/>
      </c>
      <c r="AA374" s="47" t="str">
        <f>IF(Y374="","",MIN($D$9+Calculator!free_cash_flow,AD373+AB374))</f>
        <v/>
      </c>
      <c r="AB374" s="47" t="str">
        <f t="shared" si="13"/>
        <v/>
      </c>
      <c r="AC374" s="47" t="str">
        <f t="shared" si="14"/>
        <v/>
      </c>
      <c r="AD374" s="47" t="str">
        <f t="shared" si="15"/>
        <v/>
      </c>
    </row>
    <row r="375" ht="12.75" customHeight="1">
      <c r="A375" s="67" t="str">
        <f>IF(OR(Calculator!prev_total_owed&lt;=0,Calculator!prev_total_owed=""),"",Calculator!prev_pmt_num+1)</f>
        <v/>
      </c>
      <c r="B375" s="68" t="str">
        <f t="shared" si="1"/>
        <v/>
      </c>
      <c r="C375" s="47" t="str">
        <f>IF(A375="","",MIN(D375+Calculator!prev_prin_balance,Calculator!loan_payment+J375))</f>
        <v/>
      </c>
      <c r="D375" s="47" t="str">
        <f>IF(A375="","",ROUND($D$6/12*MAX(0,(Calculator!prev_prin_balance)),2))</f>
        <v/>
      </c>
      <c r="E375" s="47" t="str">
        <f t="shared" si="2"/>
        <v/>
      </c>
      <c r="F375" s="47" t="str">
        <f>IF(A375="","",ROUND(SUM(Calculator!prev_prin_balance,-E375),2))</f>
        <v/>
      </c>
      <c r="G375" s="69" t="str">
        <f t="shared" si="3"/>
        <v/>
      </c>
      <c r="H375" s="47" t="str">
        <f>IF(A375="","",IF(Calculator!prev_prin_balance=0,MIN(Calculator!prev_heloc_prin_balance+Calculator!prev_heloc_int_balance+K375,MAX(0,Calculator!free_cash_flow+Calculator!loan_payment))+IF($O$7="No",0,Calculator!loan_payment+$I$6),IF($O$7="No",Calculator!free_cash_flow,$I$5)))</f>
        <v/>
      </c>
      <c r="I375" s="47" t="str">
        <f>IF(A375="","",IF($O$7="Yes",$I$6+Calculator!loan_payment,0))</f>
        <v/>
      </c>
      <c r="J375" s="47" t="str">
        <f>IF(A375="","",IF(Calculator!prev_prin_balance&lt;=0,0,IF(Calculator!prev_heloc_prin_balance&lt;Calculator!free_cash_flow,MAX(0,MIN($O$6,D375+Calculator!prev_prin_balance+Calculator!loan_payment)),0)))</f>
        <v/>
      </c>
      <c r="K375" s="47" t="str">
        <f>IF(A375="","",ROUND((B375-Calculator!prev_date)*(Calculator!prev_heloc_rate/$O$8)*MAX(0,Calculator!prev_heloc_prin_balance),2))</f>
        <v/>
      </c>
      <c r="L375" s="47" t="str">
        <f>IF(A375="","",MAX(0,MIN(1*H375,Calculator!prev_heloc_int_balance+K375)))</f>
        <v/>
      </c>
      <c r="M375" s="47" t="str">
        <f>IF(A375="","",(Calculator!prev_heloc_int_balance+K375)-L375)</f>
        <v/>
      </c>
      <c r="N375" s="47" t="str">
        <f t="shared" si="4"/>
        <v/>
      </c>
      <c r="O375" s="47" t="str">
        <f>IF(A375="","",Calculator!prev_heloc_prin_balance-N375)</f>
        <v/>
      </c>
      <c r="P375" s="47" t="str">
        <f t="shared" si="16"/>
        <v/>
      </c>
      <c r="Q375" s="40"/>
      <c r="R375" s="67">
        <f t="shared" si="5"/>
        <v>337</v>
      </c>
      <c r="S375" s="68">
        <f t="shared" si="6"/>
        <v>53359</v>
      </c>
      <c r="T375" s="47">
        <f t="shared" si="7"/>
        <v>1079.190945</v>
      </c>
      <c r="U375" s="47">
        <f t="shared" si="8"/>
        <v>121.7482046</v>
      </c>
      <c r="V375" s="47">
        <f t="shared" si="9"/>
        <v>957.4427406</v>
      </c>
      <c r="W375" s="47">
        <f t="shared" si="10"/>
        <v>23392.19819</v>
      </c>
      <c r="X375" s="40"/>
      <c r="Y375" s="67" t="str">
        <f t="shared" si="11"/>
        <v/>
      </c>
      <c r="Z375" s="68" t="str">
        <f t="shared" si="12"/>
        <v/>
      </c>
      <c r="AA375" s="47" t="str">
        <f>IF(Y375="","",MIN($D$9+Calculator!free_cash_flow,AD374+AB375))</f>
        <v/>
      </c>
      <c r="AB375" s="47" t="str">
        <f t="shared" si="13"/>
        <v/>
      </c>
      <c r="AC375" s="47" t="str">
        <f t="shared" si="14"/>
        <v/>
      </c>
      <c r="AD375" s="47" t="str">
        <f t="shared" si="15"/>
        <v/>
      </c>
    </row>
    <row r="376" ht="12.75" customHeight="1">
      <c r="A376" s="67" t="str">
        <f>IF(OR(Calculator!prev_total_owed&lt;=0,Calculator!prev_total_owed=""),"",Calculator!prev_pmt_num+1)</f>
        <v/>
      </c>
      <c r="B376" s="68" t="str">
        <f t="shared" si="1"/>
        <v/>
      </c>
      <c r="C376" s="47" t="str">
        <f>IF(A376="","",MIN(D376+Calculator!prev_prin_balance,Calculator!loan_payment+J376))</f>
        <v/>
      </c>
      <c r="D376" s="47" t="str">
        <f>IF(A376="","",ROUND($D$6/12*MAX(0,(Calculator!prev_prin_balance)),2))</f>
        <v/>
      </c>
      <c r="E376" s="47" t="str">
        <f t="shared" si="2"/>
        <v/>
      </c>
      <c r="F376" s="47" t="str">
        <f>IF(A376="","",ROUND(SUM(Calculator!prev_prin_balance,-E376),2))</f>
        <v/>
      </c>
      <c r="G376" s="69" t="str">
        <f t="shared" si="3"/>
        <v/>
      </c>
      <c r="H376" s="47" t="str">
        <f>IF(A376="","",IF(Calculator!prev_prin_balance=0,MIN(Calculator!prev_heloc_prin_balance+Calculator!prev_heloc_int_balance+K376,MAX(0,Calculator!free_cash_flow+Calculator!loan_payment))+IF($O$7="No",0,Calculator!loan_payment+$I$6),IF($O$7="No",Calculator!free_cash_flow,$I$5)))</f>
        <v/>
      </c>
      <c r="I376" s="47" t="str">
        <f>IF(A376="","",IF($O$7="Yes",$I$6+Calculator!loan_payment,0))</f>
        <v/>
      </c>
      <c r="J376" s="47" t="str">
        <f>IF(A376="","",IF(Calculator!prev_prin_balance&lt;=0,0,IF(Calculator!prev_heloc_prin_balance&lt;Calculator!free_cash_flow,MAX(0,MIN($O$6,D376+Calculator!prev_prin_balance+Calculator!loan_payment)),0)))</f>
        <v/>
      </c>
      <c r="K376" s="47" t="str">
        <f>IF(A376="","",ROUND((B376-Calculator!prev_date)*(Calculator!prev_heloc_rate/$O$8)*MAX(0,Calculator!prev_heloc_prin_balance),2))</f>
        <v/>
      </c>
      <c r="L376" s="47" t="str">
        <f>IF(A376="","",MAX(0,MIN(1*H376,Calculator!prev_heloc_int_balance+K376)))</f>
        <v/>
      </c>
      <c r="M376" s="47" t="str">
        <f>IF(A376="","",(Calculator!prev_heloc_int_balance+K376)-L376)</f>
        <v/>
      </c>
      <c r="N376" s="47" t="str">
        <f t="shared" si="4"/>
        <v/>
      </c>
      <c r="O376" s="47" t="str">
        <f>IF(A376="","",Calculator!prev_heloc_prin_balance-N376)</f>
        <v/>
      </c>
      <c r="P376" s="47" t="str">
        <f t="shared" si="16"/>
        <v/>
      </c>
      <c r="Q376" s="40"/>
      <c r="R376" s="67">
        <f t="shared" si="5"/>
        <v>338</v>
      </c>
      <c r="S376" s="68">
        <f t="shared" si="6"/>
        <v>53387</v>
      </c>
      <c r="T376" s="47">
        <f t="shared" si="7"/>
        <v>1079.190945</v>
      </c>
      <c r="U376" s="47">
        <f t="shared" si="8"/>
        <v>116.9609909</v>
      </c>
      <c r="V376" s="47">
        <f t="shared" si="9"/>
        <v>962.2299543</v>
      </c>
      <c r="W376" s="47">
        <f t="shared" si="10"/>
        <v>22429.96823</v>
      </c>
      <c r="X376" s="40"/>
      <c r="Y376" s="67" t="str">
        <f t="shared" si="11"/>
        <v/>
      </c>
      <c r="Z376" s="68" t="str">
        <f t="shared" si="12"/>
        <v/>
      </c>
      <c r="AA376" s="47" t="str">
        <f>IF(Y376="","",MIN($D$9+Calculator!free_cash_flow,AD375+AB376))</f>
        <v/>
      </c>
      <c r="AB376" s="47" t="str">
        <f t="shared" si="13"/>
        <v/>
      </c>
      <c r="AC376" s="47" t="str">
        <f t="shared" si="14"/>
        <v/>
      </c>
      <c r="AD376" s="47" t="str">
        <f t="shared" si="15"/>
        <v/>
      </c>
    </row>
    <row r="377" ht="12.75" customHeight="1">
      <c r="A377" s="67" t="str">
        <f>IF(OR(Calculator!prev_total_owed&lt;=0,Calculator!prev_total_owed=""),"",Calculator!prev_pmt_num+1)</f>
        <v/>
      </c>
      <c r="B377" s="68" t="str">
        <f t="shared" si="1"/>
        <v/>
      </c>
      <c r="C377" s="47" t="str">
        <f>IF(A377="","",MIN(D377+Calculator!prev_prin_balance,Calculator!loan_payment+J377))</f>
        <v/>
      </c>
      <c r="D377" s="47" t="str">
        <f>IF(A377="","",ROUND($D$6/12*MAX(0,(Calculator!prev_prin_balance)),2))</f>
        <v/>
      </c>
      <c r="E377" s="47" t="str">
        <f t="shared" si="2"/>
        <v/>
      </c>
      <c r="F377" s="47" t="str">
        <f>IF(A377="","",ROUND(SUM(Calculator!prev_prin_balance,-E377),2))</f>
        <v/>
      </c>
      <c r="G377" s="69" t="str">
        <f t="shared" si="3"/>
        <v/>
      </c>
      <c r="H377" s="47" t="str">
        <f>IF(A377="","",IF(Calculator!prev_prin_balance=0,MIN(Calculator!prev_heloc_prin_balance+Calculator!prev_heloc_int_balance+K377,MAX(0,Calculator!free_cash_flow+Calculator!loan_payment))+IF($O$7="No",0,Calculator!loan_payment+$I$6),IF($O$7="No",Calculator!free_cash_flow,$I$5)))</f>
        <v/>
      </c>
      <c r="I377" s="47" t="str">
        <f>IF(A377="","",IF($O$7="Yes",$I$6+Calculator!loan_payment,0))</f>
        <v/>
      </c>
      <c r="J377" s="47" t="str">
        <f>IF(A377="","",IF(Calculator!prev_prin_balance&lt;=0,0,IF(Calculator!prev_heloc_prin_balance&lt;Calculator!free_cash_flow,MAX(0,MIN($O$6,D377+Calculator!prev_prin_balance+Calculator!loan_payment)),0)))</f>
        <v/>
      </c>
      <c r="K377" s="47" t="str">
        <f>IF(A377="","",ROUND((B377-Calculator!prev_date)*(Calculator!prev_heloc_rate/$O$8)*MAX(0,Calculator!prev_heloc_prin_balance),2))</f>
        <v/>
      </c>
      <c r="L377" s="47" t="str">
        <f>IF(A377="","",MAX(0,MIN(1*H377,Calculator!prev_heloc_int_balance+K377)))</f>
        <v/>
      </c>
      <c r="M377" s="47" t="str">
        <f>IF(A377="","",(Calculator!prev_heloc_int_balance+K377)-L377)</f>
        <v/>
      </c>
      <c r="N377" s="47" t="str">
        <f t="shared" si="4"/>
        <v/>
      </c>
      <c r="O377" s="47" t="str">
        <f>IF(A377="","",Calculator!prev_heloc_prin_balance-N377)</f>
        <v/>
      </c>
      <c r="P377" s="47" t="str">
        <f t="shared" si="16"/>
        <v/>
      </c>
      <c r="Q377" s="40"/>
      <c r="R377" s="67">
        <f t="shared" si="5"/>
        <v>339</v>
      </c>
      <c r="S377" s="68">
        <f t="shared" si="6"/>
        <v>53418</v>
      </c>
      <c r="T377" s="47">
        <f t="shared" si="7"/>
        <v>1079.190945</v>
      </c>
      <c r="U377" s="47">
        <f t="shared" si="8"/>
        <v>112.1498412</v>
      </c>
      <c r="V377" s="47">
        <f t="shared" si="9"/>
        <v>967.0411041</v>
      </c>
      <c r="W377" s="47">
        <f t="shared" si="10"/>
        <v>21462.92713</v>
      </c>
      <c r="X377" s="40"/>
      <c r="Y377" s="67" t="str">
        <f t="shared" si="11"/>
        <v/>
      </c>
      <c r="Z377" s="68" t="str">
        <f t="shared" si="12"/>
        <v/>
      </c>
      <c r="AA377" s="47" t="str">
        <f>IF(Y377="","",MIN($D$9+Calculator!free_cash_flow,AD376+AB377))</f>
        <v/>
      </c>
      <c r="AB377" s="47" t="str">
        <f t="shared" si="13"/>
        <v/>
      </c>
      <c r="AC377" s="47" t="str">
        <f t="shared" si="14"/>
        <v/>
      </c>
      <c r="AD377" s="47" t="str">
        <f t="shared" si="15"/>
        <v/>
      </c>
    </row>
    <row r="378" ht="12.75" customHeight="1">
      <c r="A378" s="67" t="str">
        <f>IF(OR(Calculator!prev_total_owed&lt;=0,Calculator!prev_total_owed=""),"",Calculator!prev_pmt_num+1)</f>
        <v/>
      </c>
      <c r="B378" s="68" t="str">
        <f t="shared" si="1"/>
        <v/>
      </c>
      <c r="C378" s="47" t="str">
        <f>IF(A378="","",MIN(D378+Calculator!prev_prin_balance,Calculator!loan_payment+J378))</f>
        <v/>
      </c>
      <c r="D378" s="47" t="str">
        <f>IF(A378="","",ROUND($D$6/12*MAX(0,(Calculator!prev_prin_balance)),2))</f>
        <v/>
      </c>
      <c r="E378" s="47" t="str">
        <f t="shared" si="2"/>
        <v/>
      </c>
      <c r="F378" s="47" t="str">
        <f>IF(A378="","",ROUND(SUM(Calculator!prev_prin_balance,-E378),2))</f>
        <v/>
      </c>
      <c r="G378" s="69" t="str">
        <f t="shared" si="3"/>
        <v/>
      </c>
      <c r="H378" s="47" t="str">
        <f>IF(A378="","",IF(Calculator!prev_prin_balance=0,MIN(Calculator!prev_heloc_prin_balance+Calculator!prev_heloc_int_balance+K378,MAX(0,Calculator!free_cash_flow+Calculator!loan_payment))+IF($O$7="No",0,Calculator!loan_payment+$I$6),IF($O$7="No",Calculator!free_cash_flow,$I$5)))</f>
        <v/>
      </c>
      <c r="I378" s="47" t="str">
        <f>IF(A378="","",IF($O$7="Yes",$I$6+Calculator!loan_payment,0))</f>
        <v/>
      </c>
      <c r="J378" s="47" t="str">
        <f>IF(A378="","",IF(Calculator!prev_prin_balance&lt;=0,0,IF(Calculator!prev_heloc_prin_balance&lt;Calculator!free_cash_flow,MAX(0,MIN($O$6,D378+Calculator!prev_prin_balance+Calculator!loan_payment)),0)))</f>
        <v/>
      </c>
      <c r="K378" s="47" t="str">
        <f>IF(A378="","",ROUND((B378-Calculator!prev_date)*(Calculator!prev_heloc_rate/$O$8)*MAX(0,Calculator!prev_heloc_prin_balance),2))</f>
        <v/>
      </c>
      <c r="L378" s="47" t="str">
        <f>IF(A378="","",MAX(0,MIN(1*H378,Calculator!prev_heloc_int_balance+K378)))</f>
        <v/>
      </c>
      <c r="M378" s="47" t="str">
        <f>IF(A378="","",(Calculator!prev_heloc_int_balance+K378)-L378)</f>
        <v/>
      </c>
      <c r="N378" s="47" t="str">
        <f t="shared" si="4"/>
        <v/>
      </c>
      <c r="O378" s="47" t="str">
        <f>IF(A378="","",Calculator!prev_heloc_prin_balance-N378)</f>
        <v/>
      </c>
      <c r="P378" s="47" t="str">
        <f t="shared" si="16"/>
        <v/>
      </c>
      <c r="Q378" s="40"/>
      <c r="R378" s="67">
        <f t="shared" si="5"/>
        <v>340</v>
      </c>
      <c r="S378" s="68">
        <f t="shared" si="6"/>
        <v>53448</v>
      </c>
      <c r="T378" s="47">
        <f t="shared" si="7"/>
        <v>1079.190945</v>
      </c>
      <c r="U378" s="47">
        <f t="shared" si="8"/>
        <v>107.3146356</v>
      </c>
      <c r="V378" s="47">
        <f t="shared" si="9"/>
        <v>971.8763096</v>
      </c>
      <c r="W378" s="47">
        <f t="shared" si="10"/>
        <v>20491.05082</v>
      </c>
      <c r="X378" s="40"/>
      <c r="Y378" s="67" t="str">
        <f t="shared" si="11"/>
        <v/>
      </c>
      <c r="Z378" s="68" t="str">
        <f t="shared" si="12"/>
        <v/>
      </c>
      <c r="AA378" s="47" t="str">
        <f>IF(Y378="","",MIN($D$9+Calculator!free_cash_flow,AD377+AB378))</f>
        <v/>
      </c>
      <c r="AB378" s="47" t="str">
        <f t="shared" si="13"/>
        <v/>
      </c>
      <c r="AC378" s="47" t="str">
        <f t="shared" si="14"/>
        <v/>
      </c>
      <c r="AD378" s="47" t="str">
        <f t="shared" si="15"/>
        <v/>
      </c>
    </row>
    <row r="379" ht="12.75" customHeight="1">
      <c r="A379" s="67" t="str">
        <f>IF(OR(Calculator!prev_total_owed&lt;=0,Calculator!prev_total_owed=""),"",Calculator!prev_pmt_num+1)</f>
        <v/>
      </c>
      <c r="B379" s="68" t="str">
        <f t="shared" si="1"/>
        <v/>
      </c>
      <c r="C379" s="47" t="str">
        <f>IF(A379="","",MIN(D379+Calculator!prev_prin_balance,Calculator!loan_payment+J379))</f>
        <v/>
      </c>
      <c r="D379" s="47" t="str">
        <f>IF(A379="","",ROUND($D$6/12*MAX(0,(Calculator!prev_prin_balance)),2))</f>
        <v/>
      </c>
      <c r="E379" s="47" t="str">
        <f t="shared" si="2"/>
        <v/>
      </c>
      <c r="F379" s="47" t="str">
        <f>IF(A379="","",ROUND(SUM(Calculator!prev_prin_balance,-E379),2))</f>
        <v/>
      </c>
      <c r="G379" s="69" t="str">
        <f t="shared" si="3"/>
        <v/>
      </c>
      <c r="H379" s="47" t="str">
        <f>IF(A379="","",IF(Calculator!prev_prin_balance=0,MIN(Calculator!prev_heloc_prin_balance+Calculator!prev_heloc_int_balance+K379,MAX(0,Calculator!free_cash_flow+Calculator!loan_payment))+IF($O$7="No",0,Calculator!loan_payment+$I$6),IF($O$7="No",Calculator!free_cash_flow,$I$5)))</f>
        <v/>
      </c>
      <c r="I379" s="47" t="str">
        <f>IF(A379="","",IF($O$7="Yes",$I$6+Calculator!loan_payment,0))</f>
        <v/>
      </c>
      <c r="J379" s="47" t="str">
        <f>IF(A379="","",IF(Calculator!prev_prin_balance&lt;=0,0,IF(Calculator!prev_heloc_prin_balance&lt;Calculator!free_cash_flow,MAX(0,MIN($O$6,D379+Calculator!prev_prin_balance+Calculator!loan_payment)),0)))</f>
        <v/>
      </c>
      <c r="K379" s="47" t="str">
        <f>IF(A379="","",ROUND((B379-Calculator!prev_date)*(Calculator!prev_heloc_rate/$O$8)*MAX(0,Calculator!prev_heloc_prin_balance),2))</f>
        <v/>
      </c>
      <c r="L379" s="47" t="str">
        <f>IF(A379="","",MAX(0,MIN(1*H379,Calculator!prev_heloc_int_balance+K379)))</f>
        <v/>
      </c>
      <c r="M379" s="47" t="str">
        <f>IF(A379="","",(Calculator!prev_heloc_int_balance+K379)-L379)</f>
        <v/>
      </c>
      <c r="N379" s="47" t="str">
        <f t="shared" si="4"/>
        <v/>
      </c>
      <c r="O379" s="47" t="str">
        <f>IF(A379="","",Calculator!prev_heloc_prin_balance-N379)</f>
        <v/>
      </c>
      <c r="P379" s="47" t="str">
        <f t="shared" si="16"/>
        <v/>
      </c>
      <c r="Q379" s="40"/>
      <c r="R379" s="67">
        <f t="shared" si="5"/>
        <v>341</v>
      </c>
      <c r="S379" s="68">
        <f t="shared" si="6"/>
        <v>53479</v>
      </c>
      <c r="T379" s="47">
        <f t="shared" si="7"/>
        <v>1079.190945</v>
      </c>
      <c r="U379" s="47">
        <f t="shared" si="8"/>
        <v>102.4552541</v>
      </c>
      <c r="V379" s="47">
        <f t="shared" si="9"/>
        <v>976.7356912</v>
      </c>
      <c r="W379" s="47">
        <f t="shared" si="10"/>
        <v>19514.31513</v>
      </c>
      <c r="X379" s="40"/>
      <c r="Y379" s="67" t="str">
        <f t="shared" si="11"/>
        <v/>
      </c>
      <c r="Z379" s="68" t="str">
        <f t="shared" si="12"/>
        <v/>
      </c>
      <c r="AA379" s="47" t="str">
        <f>IF(Y379="","",MIN($D$9+Calculator!free_cash_flow,AD378+AB379))</f>
        <v/>
      </c>
      <c r="AB379" s="47" t="str">
        <f t="shared" si="13"/>
        <v/>
      </c>
      <c r="AC379" s="47" t="str">
        <f t="shared" si="14"/>
        <v/>
      </c>
      <c r="AD379" s="47" t="str">
        <f t="shared" si="15"/>
        <v/>
      </c>
    </row>
    <row r="380" ht="12.75" customHeight="1">
      <c r="A380" s="67" t="str">
        <f>IF(OR(Calculator!prev_total_owed&lt;=0,Calculator!prev_total_owed=""),"",Calculator!prev_pmt_num+1)</f>
        <v/>
      </c>
      <c r="B380" s="68" t="str">
        <f t="shared" si="1"/>
        <v/>
      </c>
      <c r="C380" s="47" t="str">
        <f>IF(A380="","",MIN(D380+Calculator!prev_prin_balance,Calculator!loan_payment+J380))</f>
        <v/>
      </c>
      <c r="D380" s="47" t="str">
        <f>IF(A380="","",ROUND($D$6/12*MAX(0,(Calculator!prev_prin_balance)),2))</f>
        <v/>
      </c>
      <c r="E380" s="47" t="str">
        <f t="shared" si="2"/>
        <v/>
      </c>
      <c r="F380" s="47" t="str">
        <f>IF(A380="","",ROUND(SUM(Calculator!prev_prin_balance,-E380),2))</f>
        <v/>
      </c>
      <c r="G380" s="69" t="str">
        <f t="shared" si="3"/>
        <v/>
      </c>
      <c r="H380" s="47" t="str">
        <f>IF(A380="","",IF(Calculator!prev_prin_balance=0,MIN(Calculator!prev_heloc_prin_balance+Calculator!prev_heloc_int_balance+K380,MAX(0,Calculator!free_cash_flow+Calculator!loan_payment))+IF($O$7="No",0,Calculator!loan_payment+$I$6),IF($O$7="No",Calculator!free_cash_flow,$I$5)))</f>
        <v/>
      </c>
      <c r="I380" s="47" t="str">
        <f>IF(A380="","",IF($O$7="Yes",$I$6+Calculator!loan_payment,0))</f>
        <v/>
      </c>
      <c r="J380" s="47" t="str">
        <f>IF(A380="","",IF(Calculator!prev_prin_balance&lt;=0,0,IF(Calculator!prev_heloc_prin_balance&lt;Calculator!free_cash_flow,MAX(0,MIN($O$6,D380+Calculator!prev_prin_balance+Calculator!loan_payment)),0)))</f>
        <v/>
      </c>
      <c r="K380" s="47" t="str">
        <f>IF(A380="","",ROUND((B380-Calculator!prev_date)*(Calculator!prev_heloc_rate/$O$8)*MAX(0,Calculator!prev_heloc_prin_balance),2))</f>
        <v/>
      </c>
      <c r="L380" s="47" t="str">
        <f>IF(A380="","",MAX(0,MIN(1*H380,Calculator!prev_heloc_int_balance+K380)))</f>
        <v/>
      </c>
      <c r="M380" s="47" t="str">
        <f>IF(A380="","",(Calculator!prev_heloc_int_balance+K380)-L380)</f>
        <v/>
      </c>
      <c r="N380" s="47" t="str">
        <f t="shared" si="4"/>
        <v/>
      </c>
      <c r="O380" s="47" t="str">
        <f>IF(A380="","",Calculator!prev_heloc_prin_balance-N380)</f>
        <v/>
      </c>
      <c r="P380" s="47" t="str">
        <f t="shared" si="16"/>
        <v/>
      </c>
      <c r="Q380" s="40"/>
      <c r="R380" s="67">
        <f t="shared" si="5"/>
        <v>342</v>
      </c>
      <c r="S380" s="68">
        <f t="shared" si="6"/>
        <v>53509</v>
      </c>
      <c r="T380" s="47">
        <f t="shared" si="7"/>
        <v>1079.190945</v>
      </c>
      <c r="U380" s="47">
        <f t="shared" si="8"/>
        <v>97.57157563</v>
      </c>
      <c r="V380" s="47">
        <f t="shared" si="9"/>
        <v>981.6193696</v>
      </c>
      <c r="W380" s="47">
        <f t="shared" si="10"/>
        <v>18532.69576</v>
      </c>
      <c r="X380" s="40"/>
      <c r="Y380" s="67" t="str">
        <f t="shared" si="11"/>
        <v/>
      </c>
      <c r="Z380" s="68" t="str">
        <f t="shared" si="12"/>
        <v/>
      </c>
      <c r="AA380" s="47" t="str">
        <f>IF(Y380="","",MIN($D$9+Calculator!free_cash_flow,AD379+AB380))</f>
        <v/>
      </c>
      <c r="AB380" s="47" t="str">
        <f t="shared" si="13"/>
        <v/>
      </c>
      <c r="AC380" s="47" t="str">
        <f t="shared" si="14"/>
        <v/>
      </c>
      <c r="AD380" s="47" t="str">
        <f t="shared" si="15"/>
        <v/>
      </c>
    </row>
    <row r="381" ht="12.75" customHeight="1">
      <c r="A381" s="67" t="str">
        <f>IF(OR(Calculator!prev_total_owed&lt;=0,Calculator!prev_total_owed=""),"",Calculator!prev_pmt_num+1)</f>
        <v/>
      </c>
      <c r="B381" s="68" t="str">
        <f t="shared" si="1"/>
        <v/>
      </c>
      <c r="C381" s="47" t="str">
        <f>IF(A381="","",MIN(D381+Calculator!prev_prin_balance,Calculator!loan_payment+J381))</f>
        <v/>
      </c>
      <c r="D381" s="47" t="str">
        <f>IF(A381="","",ROUND($D$6/12*MAX(0,(Calculator!prev_prin_balance)),2))</f>
        <v/>
      </c>
      <c r="E381" s="47" t="str">
        <f t="shared" si="2"/>
        <v/>
      </c>
      <c r="F381" s="47" t="str">
        <f>IF(A381="","",ROUND(SUM(Calculator!prev_prin_balance,-E381),2))</f>
        <v/>
      </c>
      <c r="G381" s="69" t="str">
        <f t="shared" si="3"/>
        <v/>
      </c>
      <c r="H381" s="47" t="str">
        <f>IF(A381="","",IF(Calculator!prev_prin_balance=0,MIN(Calculator!prev_heloc_prin_balance+Calculator!prev_heloc_int_balance+K381,MAX(0,Calculator!free_cash_flow+Calculator!loan_payment))+IF($O$7="No",0,Calculator!loan_payment+$I$6),IF($O$7="No",Calculator!free_cash_flow,$I$5)))</f>
        <v/>
      </c>
      <c r="I381" s="47" t="str">
        <f>IF(A381="","",IF($O$7="Yes",$I$6+Calculator!loan_payment,0))</f>
        <v/>
      </c>
      <c r="J381" s="47" t="str">
        <f>IF(A381="","",IF(Calculator!prev_prin_balance&lt;=0,0,IF(Calculator!prev_heloc_prin_balance&lt;Calculator!free_cash_flow,MAX(0,MIN($O$6,D381+Calculator!prev_prin_balance+Calculator!loan_payment)),0)))</f>
        <v/>
      </c>
      <c r="K381" s="47" t="str">
        <f>IF(A381="","",ROUND((B381-Calculator!prev_date)*(Calculator!prev_heloc_rate/$O$8)*MAX(0,Calculator!prev_heloc_prin_balance),2))</f>
        <v/>
      </c>
      <c r="L381" s="47" t="str">
        <f>IF(A381="","",MAX(0,MIN(1*H381,Calculator!prev_heloc_int_balance+K381)))</f>
        <v/>
      </c>
      <c r="M381" s="47" t="str">
        <f>IF(A381="","",(Calculator!prev_heloc_int_balance+K381)-L381)</f>
        <v/>
      </c>
      <c r="N381" s="47" t="str">
        <f t="shared" si="4"/>
        <v/>
      </c>
      <c r="O381" s="47" t="str">
        <f>IF(A381="","",Calculator!prev_heloc_prin_balance-N381)</f>
        <v/>
      </c>
      <c r="P381" s="47" t="str">
        <f t="shared" si="16"/>
        <v/>
      </c>
      <c r="Q381" s="40"/>
      <c r="R381" s="67">
        <f t="shared" si="5"/>
        <v>343</v>
      </c>
      <c r="S381" s="68">
        <f t="shared" si="6"/>
        <v>53540</v>
      </c>
      <c r="T381" s="47">
        <f t="shared" si="7"/>
        <v>1079.190945</v>
      </c>
      <c r="U381" s="47">
        <f t="shared" si="8"/>
        <v>92.66347878</v>
      </c>
      <c r="V381" s="47">
        <f t="shared" si="9"/>
        <v>986.5274665</v>
      </c>
      <c r="W381" s="47">
        <f t="shared" si="10"/>
        <v>17546.16829</v>
      </c>
      <c r="X381" s="40"/>
      <c r="Y381" s="67" t="str">
        <f t="shared" si="11"/>
        <v/>
      </c>
      <c r="Z381" s="68" t="str">
        <f t="shared" si="12"/>
        <v/>
      </c>
      <c r="AA381" s="47" t="str">
        <f>IF(Y381="","",MIN($D$9+Calculator!free_cash_flow,AD380+AB381))</f>
        <v/>
      </c>
      <c r="AB381" s="47" t="str">
        <f t="shared" si="13"/>
        <v/>
      </c>
      <c r="AC381" s="47" t="str">
        <f t="shared" si="14"/>
        <v/>
      </c>
      <c r="AD381" s="47" t="str">
        <f t="shared" si="15"/>
        <v/>
      </c>
    </row>
    <row r="382" ht="12.75" customHeight="1">
      <c r="A382" s="67" t="str">
        <f>IF(OR(Calculator!prev_total_owed&lt;=0,Calculator!prev_total_owed=""),"",Calculator!prev_pmt_num+1)</f>
        <v/>
      </c>
      <c r="B382" s="68" t="str">
        <f t="shared" si="1"/>
        <v/>
      </c>
      <c r="C382" s="47" t="str">
        <f>IF(A382="","",MIN(D382+Calculator!prev_prin_balance,Calculator!loan_payment+J382))</f>
        <v/>
      </c>
      <c r="D382" s="47" t="str">
        <f>IF(A382="","",ROUND($D$6/12*MAX(0,(Calculator!prev_prin_balance)),2))</f>
        <v/>
      </c>
      <c r="E382" s="47" t="str">
        <f t="shared" si="2"/>
        <v/>
      </c>
      <c r="F382" s="47" t="str">
        <f>IF(A382="","",ROUND(SUM(Calculator!prev_prin_balance,-E382),2))</f>
        <v/>
      </c>
      <c r="G382" s="69" t="str">
        <f t="shared" si="3"/>
        <v/>
      </c>
      <c r="H382" s="47" t="str">
        <f>IF(A382="","",IF(Calculator!prev_prin_balance=0,MIN(Calculator!prev_heloc_prin_balance+Calculator!prev_heloc_int_balance+K382,MAX(0,Calculator!free_cash_flow+Calculator!loan_payment))+IF($O$7="No",0,Calculator!loan_payment+$I$6),IF($O$7="No",Calculator!free_cash_flow,$I$5)))</f>
        <v/>
      </c>
      <c r="I382" s="47" t="str">
        <f>IF(A382="","",IF($O$7="Yes",$I$6+Calculator!loan_payment,0))</f>
        <v/>
      </c>
      <c r="J382" s="47" t="str">
        <f>IF(A382="","",IF(Calculator!prev_prin_balance&lt;=0,0,IF(Calculator!prev_heloc_prin_balance&lt;Calculator!free_cash_flow,MAX(0,MIN($O$6,D382+Calculator!prev_prin_balance+Calculator!loan_payment)),0)))</f>
        <v/>
      </c>
      <c r="K382" s="47" t="str">
        <f>IF(A382="","",ROUND((B382-Calculator!prev_date)*(Calculator!prev_heloc_rate/$O$8)*MAX(0,Calculator!prev_heloc_prin_balance),2))</f>
        <v/>
      </c>
      <c r="L382" s="47" t="str">
        <f>IF(A382="","",MAX(0,MIN(1*H382,Calculator!prev_heloc_int_balance+K382)))</f>
        <v/>
      </c>
      <c r="M382" s="47" t="str">
        <f>IF(A382="","",(Calculator!prev_heloc_int_balance+K382)-L382)</f>
        <v/>
      </c>
      <c r="N382" s="47" t="str">
        <f t="shared" si="4"/>
        <v/>
      </c>
      <c r="O382" s="47" t="str">
        <f>IF(A382="","",Calculator!prev_heloc_prin_balance-N382)</f>
        <v/>
      </c>
      <c r="P382" s="47" t="str">
        <f t="shared" si="16"/>
        <v/>
      </c>
      <c r="Q382" s="40"/>
      <c r="R382" s="67">
        <f t="shared" si="5"/>
        <v>344</v>
      </c>
      <c r="S382" s="68">
        <f t="shared" si="6"/>
        <v>53571</v>
      </c>
      <c r="T382" s="47">
        <f t="shared" si="7"/>
        <v>1079.190945</v>
      </c>
      <c r="U382" s="47">
        <f t="shared" si="8"/>
        <v>87.73084145</v>
      </c>
      <c r="V382" s="47">
        <f t="shared" si="9"/>
        <v>991.4601038</v>
      </c>
      <c r="W382" s="47">
        <f t="shared" si="10"/>
        <v>16554.70819</v>
      </c>
      <c r="X382" s="40"/>
      <c r="Y382" s="67" t="str">
        <f t="shared" si="11"/>
        <v/>
      </c>
      <c r="Z382" s="68" t="str">
        <f t="shared" si="12"/>
        <v/>
      </c>
      <c r="AA382" s="47" t="str">
        <f>IF(Y382="","",MIN($D$9+Calculator!free_cash_flow,AD381+AB382))</f>
        <v/>
      </c>
      <c r="AB382" s="47" t="str">
        <f t="shared" si="13"/>
        <v/>
      </c>
      <c r="AC382" s="47" t="str">
        <f t="shared" si="14"/>
        <v/>
      </c>
      <c r="AD382" s="47" t="str">
        <f t="shared" si="15"/>
        <v/>
      </c>
    </row>
    <row r="383" ht="12.75" customHeight="1">
      <c r="A383" s="67" t="str">
        <f>IF(OR(Calculator!prev_total_owed&lt;=0,Calculator!prev_total_owed=""),"",Calculator!prev_pmt_num+1)</f>
        <v/>
      </c>
      <c r="B383" s="68" t="str">
        <f t="shared" si="1"/>
        <v/>
      </c>
      <c r="C383" s="47" t="str">
        <f>IF(A383="","",MIN(D383+Calculator!prev_prin_balance,Calculator!loan_payment+J383))</f>
        <v/>
      </c>
      <c r="D383" s="47" t="str">
        <f>IF(A383="","",ROUND($D$6/12*MAX(0,(Calculator!prev_prin_balance)),2))</f>
        <v/>
      </c>
      <c r="E383" s="47" t="str">
        <f t="shared" si="2"/>
        <v/>
      </c>
      <c r="F383" s="47" t="str">
        <f>IF(A383="","",ROUND(SUM(Calculator!prev_prin_balance,-E383),2))</f>
        <v/>
      </c>
      <c r="G383" s="69" t="str">
        <f t="shared" si="3"/>
        <v/>
      </c>
      <c r="H383" s="47" t="str">
        <f>IF(A383="","",IF(Calculator!prev_prin_balance=0,MIN(Calculator!prev_heloc_prin_balance+Calculator!prev_heloc_int_balance+K383,MAX(0,Calculator!free_cash_flow+Calculator!loan_payment))+IF($O$7="No",0,Calculator!loan_payment+$I$6),IF($O$7="No",Calculator!free_cash_flow,$I$5)))</f>
        <v/>
      </c>
      <c r="I383" s="47" t="str">
        <f>IF(A383="","",IF($O$7="Yes",$I$6+Calculator!loan_payment,0))</f>
        <v/>
      </c>
      <c r="J383" s="47" t="str">
        <f>IF(A383="","",IF(Calculator!prev_prin_balance&lt;=0,0,IF(Calculator!prev_heloc_prin_balance&lt;Calculator!free_cash_flow,MAX(0,MIN($O$6,D383+Calculator!prev_prin_balance+Calculator!loan_payment)),0)))</f>
        <v/>
      </c>
      <c r="K383" s="47" t="str">
        <f>IF(A383="","",ROUND((B383-Calculator!prev_date)*(Calculator!prev_heloc_rate/$O$8)*MAX(0,Calculator!prev_heloc_prin_balance),2))</f>
        <v/>
      </c>
      <c r="L383" s="47" t="str">
        <f>IF(A383="","",MAX(0,MIN(1*H383,Calculator!prev_heloc_int_balance+K383)))</f>
        <v/>
      </c>
      <c r="M383" s="47" t="str">
        <f>IF(A383="","",(Calculator!prev_heloc_int_balance+K383)-L383)</f>
        <v/>
      </c>
      <c r="N383" s="47" t="str">
        <f t="shared" si="4"/>
        <v/>
      </c>
      <c r="O383" s="47" t="str">
        <f>IF(A383="","",Calculator!prev_heloc_prin_balance-N383)</f>
        <v/>
      </c>
      <c r="P383" s="47" t="str">
        <f t="shared" si="16"/>
        <v/>
      </c>
      <c r="Q383" s="40"/>
      <c r="R383" s="67">
        <f t="shared" si="5"/>
        <v>345</v>
      </c>
      <c r="S383" s="68">
        <f t="shared" si="6"/>
        <v>53601</v>
      </c>
      <c r="T383" s="47">
        <f t="shared" si="7"/>
        <v>1079.190945</v>
      </c>
      <c r="U383" s="47">
        <f t="shared" si="8"/>
        <v>82.77354093</v>
      </c>
      <c r="V383" s="47">
        <f t="shared" si="9"/>
        <v>996.4174043</v>
      </c>
      <c r="W383" s="47">
        <f t="shared" si="10"/>
        <v>15558.29078</v>
      </c>
      <c r="X383" s="40"/>
      <c r="Y383" s="67" t="str">
        <f t="shared" si="11"/>
        <v/>
      </c>
      <c r="Z383" s="68" t="str">
        <f t="shared" si="12"/>
        <v/>
      </c>
      <c r="AA383" s="47" t="str">
        <f>IF(Y383="","",MIN($D$9+Calculator!free_cash_flow,AD382+AB383))</f>
        <v/>
      </c>
      <c r="AB383" s="47" t="str">
        <f t="shared" si="13"/>
        <v/>
      </c>
      <c r="AC383" s="47" t="str">
        <f t="shared" si="14"/>
        <v/>
      </c>
      <c r="AD383" s="47" t="str">
        <f t="shared" si="15"/>
        <v/>
      </c>
    </row>
    <row r="384" ht="12.75" customHeight="1">
      <c r="A384" s="67" t="str">
        <f>IF(OR(Calculator!prev_total_owed&lt;=0,Calculator!prev_total_owed=""),"",Calculator!prev_pmt_num+1)</f>
        <v/>
      </c>
      <c r="B384" s="68" t="str">
        <f t="shared" si="1"/>
        <v/>
      </c>
      <c r="C384" s="47" t="str">
        <f>IF(A384="","",MIN(D384+Calculator!prev_prin_balance,Calculator!loan_payment+J384))</f>
        <v/>
      </c>
      <c r="D384" s="47" t="str">
        <f>IF(A384="","",ROUND($D$6/12*MAX(0,(Calculator!prev_prin_balance)),2))</f>
        <v/>
      </c>
      <c r="E384" s="47" t="str">
        <f t="shared" si="2"/>
        <v/>
      </c>
      <c r="F384" s="47" t="str">
        <f>IF(A384="","",ROUND(SUM(Calculator!prev_prin_balance,-E384),2))</f>
        <v/>
      </c>
      <c r="G384" s="69" t="str">
        <f t="shared" si="3"/>
        <v/>
      </c>
      <c r="H384" s="47" t="str">
        <f>IF(A384="","",IF(Calculator!prev_prin_balance=0,MIN(Calculator!prev_heloc_prin_balance+Calculator!prev_heloc_int_balance+K384,MAX(0,Calculator!free_cash_flow+Calculator!loan_payment))+IF($O$7="No",0,Calculator!loan_payment+$I$6),IF($O$7="No",Calculator!free_cash_flow,$I$5)))</f>
        <v/>
      </c>
      <c r="I384" s="47" t="str">
        <f>IF(A384="","",IF($O$7="Yes",$I$6+Calculator!loan_payment,0))</f>
        <v/>
      </c>
      <c r="J384" s="47" t="str">
        <f>IF(A384="","",IF(Calculator!prev_prin_balance&lt;=0,0,IF(Calculator!prev_heloc_prin_balance&lt;Calculator!free_cash_flow,MAX(0,MIN($O$6,D384+Calculator!prev_prin_balance+Calculator!loan_payment)),0)))</f>
        <v/>
      </c>
      <c r="K384" s="47" t="str">
        <f>IF(A384="","",ROUND((B384-Calculator!prev_date)*(Calculator!prev_heloc_rate/$O$8)*MAX(0,Calculator!prev_heloc_prin_balance),2))</f>
        <v/>
      </c>
      <c r="L384" s="47" t="str">
        <f>IF(A384="","",MAX(0,MIN(1*H384,Calculator!prev_heloc_int_balance+K384)))</f>
        <v/>
      </c>
      <c r="M384" s="47" t="str">
        <f>IF(A384="","",(Calculator!prev_heloc_int_balance+K384)-L384)</f>
        <v/>
      </c>
      <c r="N384" s="47" t="str">
        <f t="shared" si="4"/>
        <v/>
      </c>
      <c r="O384" s="47" t="str">
        <f>IF(A384="","",Calculator!prev_heloc_prin_balance-N384)</f>
        <v/>
      </c>
      <c r="P384" s="47" t="str">
        <f t="shared" si="16"/>
        <v/>
      </c>
      <c r="Q384" s="40"/>
      <c r="R384" s="67">
        <f t="shared" si="5"/>
        <v>346</v>
      </c>
      <c r="S384" s="68">
        <f t="shared" si="6"/>
        <v>53632</v>
      </c>
      <c r="T384" s="47">
        <f t="shared" si="7"/>
        <v>1079.190945</v>
      </c>
      <c r="U384" s="47">
        <f t="shared" si="8"/>
        <v>77.79145391</v>
      </c>
      <c r="V384" s="47">
        <f t="shared" si="9"/>
        <v>1001.399491</v>
      </c>
      <c r="W384" s="47">
        <f t="shared" si="10"/>
        <v>14556.89129</v>
      </c>
      <c r="X384" s="40"/>
      <c r="Y384" s="67" t="str">
        <f t="shared" si="11"/>
        <v/>
      </c>
      <c r="Z384" s="68" t="str">
        <f t="shared" si="12"/>
        <v/>
      </c>
      <c r="AA384" s="47" t="str">
        <f>IF(Y384="","",MIN($D$9+Calculator!free_cash_flow,AD383+AB384))</f>
        <v/>
      </c>
      <c r="AB384" s="47" t="str">
        <f t="shared" si="13"/>
        <v/>
      </c>
      <c r="AC384" s="47" t="str">
        <f t="shared" si="14"/>
        <v/>
      </c>
      <c r="AD384" s="47" t="str">
        <f t="shared" si="15"/>
        <v/>
      </c>
    </row>
    <row r="385" ht="12.75" customHeight="1">
      <c r="A385" s="67" t="str">
        <f>IF(OR(Calculator!prev_total_owed&lt;=0,Calculator!prev_total_owed=""),"",Calculator!prev_pmt_num+1)</f>
        <v/>
      </c>
      <c r="B385" s="68" t="str">
        <f t="shared" si="1"/>
        <v/>
      </c>
      <c r="C385" s="47" t="str">
        <f>IF(A385="","",MIN(D385+Calculator!prev_prin_balance,Calculator!loan_payment+J385))</f>
        <v/>
      </c>
      <c r="D385" s="47" t="str">
        <f>IF(A385="","",ROUND($D$6/12*MAX(0,(Calculator!prev_prin_balance)),2))</f>
        <v/>
      </c>
      <c r="E385" s="47" t="str">
        <f t="shared" si="2"/>
        <v/>
      </c>
      <c r="F385" s="47" t="str">
        <f>IF(A385="","",ROUND(SUM(Calculator!prev_prin_balance,-E385),2))</f>
        <v/>
      </c>
      <c r="G385" s="69" t="str">
        <f t="shared" si="3"/>
        <v/>
      </c>
      <c r="H385" s="47" t="str">
        <f>IF(A385="","",IF(Calculator!prev_prin_balance=0,MIN(Calculator!prev_heloc_prin_balance+Calculator!prev_heloc_int_balance+K385,MAX(0,Calculator!free_cash_flow+Calculator!loan_payment))+IF($O$7="No",0,Calculator!loan_payment+$I$6),IF($O$7="No",Calculator!free_cash_flow,$I$5)))</f>
        <v/>
      </c>
      <c r="I385" s="47" t="str">
        <f>IF(A385="","",IF($O$7="Yes",$I$6+Calculator!loan_payment,0))</f>
        <v/>
      </c>
      <c r="J385" s="47" t="str">
        <f>IF(A385="","",IF(Calculator!prev_prin_balance&lt;=0,0,IF(Calculator!prev_heloc_prin_balance&lt;Calculator!free_cash_flow,MAX(0,MIN($O$6,D385+Calculator!prev_prin_balance+Calculator!loan_payment)),0)))</f>
        <v/>
      </c>
      <c r="K385" s="47" t="str">
        <f>IF(A385="","",ROUND((B385-Calculator!prev_date)*(Calculator!prev_heloc_rate/$O$8)*MAX(0,Calculator!prev_heloc_prin_balance),2))</f>
        <v/>
      </c>
      <c r="L385" s="47" t="str">
        <f>IF(A385="","",MAX(0,MIN(1*H385,Calculator!prev_heloc_int_balance+K385)))</f>
        <v/>
      </c>
      <c r="M385" s="47" t="str">
        <f>IF(A385="","",(Calculator!prev_heloc_int_balance+K385)-L385)</f>
        <v/>
      </c>
      <c r="N385" s="47" t="str">
        <f t="shared" si="4"/>
        <v/>
      </c>
      <c r="O385" s="47" t="str">
        <f>IF(A385="","",Calculator!prev_heloc_prin_balance-N385)</f>
        <v/>
      </c>
      <c r="P385" s="47" t="str">
        <f t="shared" si="16"/>
        <v/>
      </c>
      <c r="Q385" s="40"/>
      <c r="R385" s="67">
        <f t="shared" si="5"/>
        <v>347</v>
      </c>
      <c r="S385" s="68">
        <f t="shared" si="6"/>
        <v>53662</v>
      </c>
      <c r="T385" s="47">
        <f t="shared" si="7"/>
        <v>1079.190945</v>
      </c>
      <c r="U385" s="47">
        <f t="shared" si="8"/>
        <v>72.78445645</v>
      </c>
      <c r="V385" s="47">
        <f t="shared" si="9"/>
        <v>1006.406489</v>
      </c>
      <c r="W385" s="47">
        <f t="shared" si="10"/>
        <v>13550.4848</v>
      </c>
      <c r="X385" s="40"/>
      <c r="Y385" s="67" t="str">
        <f t="shared" si="11"/>
        <v/>
      </c>
      <c r="Z385" s="68" t="str">
        <f t="shared" si="12"/>
        <v/>
      </c>
      <c r="AA385" s="47" t="str">
        <f>IF(Y385="","",MIN($D$9+Calculator!free_cash_flow,AD384+AB385))</f>
        <v/>
      </c>
      <c r="AB385" s="47" t="str">
        <f t="shared" si="13"/>
        <v/>
      </c>
      <c r="AC385" s="47" t="str">
        <f t="shared" si="14"/>
        <v/>
      </c>
      <c r="AD385" s="47" t="str">
        <f t="shared" si="15"/>
        <v/>
      </c>
    </row>
    <row r="386" ht="12.75" customHeight="1">
      <c r="A386" s="67" t="str">
        <f>IF(OR(Calculator!prev_total_owed&lt;=0,Calculator!prev_total_owed=""),"",Calculator!prev_pmt_num+1)</f>
        <v/>
      </c>
      <c r="B386" s="68" t="str">
        <f t="shared" si="1"/>
        <v/>
      </c>
      <c r="C386" s="47" t="str">
        <f>IF(A386="","",MIN(D386+Calculator!prev_prin_balance,Calculator!loan_payment+J386))</f>
        <v/>
      </c>
      <c r="D386" s="47" t="str">
        <f>IF(A386="","",ROUND($D$6/12*MAX(0,(Calculator!prev_prin_balance)),2))</f>
        <v/>
      </c>
      <c r="E386" s="47" t="str">
        <f t="shared" si="2"/>
        <v/>
      </c>
      <c r="F386" s="47" t="str">
        <f>IF(A386="","",ROUND(SUM(Calculator!prev_prin_balance,-E386),2))</f>
        <v/>
      </c>
      <c r="G386" s="69" t="str">
        <f t="shared" si="3"/>
        <v/>
      </c>
      <c r="H386" s="47" t="str">
        <f>IF(A386="","",IF(Calculator!prev_prin_balance=0,MIN(Calculator!prev_heloc_prin_balance+Calculator!prev_heloc_int_balance+K386,MAX(0,Calculator!free_cash_flow+Calculator!loan_payment))+IF($O$7="No",0,Calculator!loan_payment+$I$6),IF($O$7="No",Calculator!free_cash_flow,$I$5)))</f>
        <v/>
      </c>
      <c r="I386" s="47" t="str">
        <f>IF(A386="","",IF($O$7="Yes",$I$6+Calculator!loan_payment,0))</f>
        <v/>
      </c>
      <c r="J386" s="47" t="str">
        <f>IF(A386="","",IF(Calculator!prev_prin_balance&lt;=0,0,IF(Calculator!prev_heloc_prin_balance&lt;Calculator!free_cash_flow,MAX(0,MIN($O$6,D386+Calculator!prev_prin_balance+Calculator!loan_payment)),0)))</f>
        <v/>
      </c>
      <c r="K386" s="47" t="str">
        <f>IF(A386="","",ROUND((B386-Calculator!prev_date)*(Calculator!prev_heloc_rate/$O$8)*MAX(0,Calculator!prev_heloc_prin_balance),2))</f>
        <v/>
      </c>
      <c r="L386" s="47" t="str">
        <f>IF(A386="","",MAX(0,MIN(1*H386,Calculator!prev_heloc_int_balance+K386)))</f>
        <v/>
      </c>
      <c r="M386" s="47" t="str">
        <f>IF(A386="","",(Calculator!prev_heloc_int_balance+K386)-L386)</f>
        <v/>
      </c>
      <c r="N386" s="47" t="str">
        <f t="shared" si="4"/>
        <v/>
      </c>
      <c r="O386" s="47" t="str">
        <f>IF(A386="","",Calculator!prev_heloc_prin_balance-N386)</f>
        <v/>
      </c>
      <c r="P386" s="47" t="str">
        <f t="shared" si="16"/>
        <v/>
      </c>
      <c r="Q386" s="40"/>
      <c r="R386" s="67">
        <f t="shared" si="5"/>
        <v>348</v>
      </c>
      <c r="S386" s="68">
        <f t="shared" si="6"/>
        <v>53693</v>
      </c>
      <c r="T386" s="47">
        <f t="shared" si="7"/>
        <v>1079.190945</v>
      </c>
      <c r="U386" s="47">
        <f t="shared" si="8"/>
        <v>67.75242401</v>
      </c>
      <c r="V386" s="47">
        <f t="shared" si="9"/>
        <v>1011.438521</v>
      </c>
      <c r="W386" s="47">
        <f t="shared" si="10"/>
        <v>12539.04628</v>
      </c>
      <c r="X386" s="40"/>
      <c r="Y386" s="67" t="str">
        <f t="shared" si="11"/>
        <v/>
      </c>
      <c r="Z386" s="68" t="str">
        <f t="shared" si="12"/>
        <v/>
      </c>
      <c r="AA386" s="47" t="str">
        <f>IF(Y386="","",MIN($D$9+Calculator!free_cash_flow,AD385+AB386))</f>
        <v/>
      </c>
      <c r="AB386" s="47" t="str">
        <f t="shared" si="13"/>
        <v/>
      </c>
      <c r="AC386" s="47" t="str">
        <f t="shared" si="14"/>
        <v/>
      </c>
      <c r="AD386" s="47" t="str">
        <f t="shared" si="15"/>
        <v/>
      </c>
    </row>
    <row r="387" ht="12.75" customHeight="1">
      <c r="A387" s="67" t="str">
        <f>IF(OR(Calculator!prev_total_owed&lt;=0,Calculator!prev_total_owed=""),"",Calculator!prev_pmt_num+1)</f>
        <v/>
      </c>
      <c r="B387" s="68" t="str">
        <f t="shared" si="1"/>
        <v/>
      </c>
      <c r="C387" s="47" t="str">
        <f>IF(A387="","",MIN(D387+Calculator!prev_prin_balance,Calculator!loan_payment+J387))</f>
        <v/>
      </c>
      <c r="D387" s="47" t="str">
        <f>IF(A387="","",ROUND($D$6/12*MAX(0,(Calculator!prev_prin_balance)),2))</f>
        <v/>
      </c>
      <c r="E387" s="47" t="str">
        <f t="shared" si="2"/>
        <v/>
      </c>
      <c r="F387" s="47" t="str">
        <f>IF(A387="","",ROUND(SUM(Calculator!prev_prin_balance,-E387),2))</f>
        <v/>
      </c>
      <c r="G387" s="69" t="str">
        <f t="shared" si="3"/>
        <v/>
      </c>
      <c r="H387" s="47" t="str">
        <f>IF(A387="","",IF(Calculator!prev_prin_balance=0,MIN(Calculator!prev_heloc_prin_balance+Calculator!prev_heloc_int_balance+K387,MAX(0,Calculator!free_cash_flow+Calculator!loan_payment))+IF($O$7="No",0,Calculator!loan_payment+$I$6),IF($O$7="No",Calculator!free_cash_flow,$I$5)))</f>
        <v/>
      </c>
      <c r="I387" s="47" t="str">
        <f>IF(A387="","",IF($O$7="Yes",$I$6+Calculator!loan_payment,0))</f>
        <v/>
      </c>
      <c r="J387" s="47" t="str">
        <f>IF(A387="","",IF(Calculator!prev_prin_balance&lt;=0,0,IF(Calculator!prev_heloc_prin_balance&lt;Calculator!free_cash_flow,MAX(0,MIN($O$6,D387+Calculator!prev_prin_balance+Calculator!loan_payment)),0)))</f>
        <v/>
      </c>
      <c r="K387" s="47" t="str">
        <f>IF(A387="","",ROUND((B387-Calculator!prev_date)*(Calculator!prev_heloc_rate/$O$8)*MAX(0,Calculator!prev_heloc_prin_balance),2))</f>
        <v/>
      </c>
      <c r="L387" s="47" t="str">
        <f>IF(A387="","",MAX(0,MIN(1*H387,Calculator!prev_heloc_int_balance+K387)))</f>
        <v/>
      </c>
      <c r="M387" s="47" t="str">
        <f>IF(A387="","",(Calculator!prev_heloc_int_balance+K387)-L387)</f>
        <v/>
      </c>
      <c r="N387" s="47" t="str">
        <f t="shared" si="4"/>
        <v/>
      </c>
      <c r="O387" s="47" t="str">
        <f>IF(A387="","",Calculator!prev_heloc_prin_balance-N387)</f>
        <v/>
      </c>
      <c r="P387" s="47" t="str">
        <f t="shared" si="16"/>
        <v/>
      </c>
      <c r="Q387" s="40"/>
      <c r="R387" s="67">
        <f t="shared" si="5"/>
        <v>349</v>
      </c>
      <c r="S387" s="68">
        <f t="shared" si="6"/>
        <v>53724</v>
      </c>
      <c r="T387" s="47">
        <f t="shared" si="7"/>
        <v>1079.190945</v>
      </c>
      <c r="U387" s="47">
        <f t="shared" si="8"/>
        <v>62.6952314</v>
      </c>
      <c r="V387" s="47">
        <f t="shared" si="9"/>
        <v>1016.495714</v>
      </c>
      <c r="W387" s="47">
        <f t="shared" si="10"/>
        <v>11522.55057</v>
      </c>
      <c r="X387" s="40"/>
      <c r="Y387" s="67" t="str">
        <f t="shared" si="11"/>
        <v/>
      </c>
      <c r="Z387" s="68" t="str">
        <f t="shared" si="12"/>
        <v/>
      </c>
      <c r="AA387" s="47" t="str">
        <f>IF(Y387="","",MIN($D$9+Calculator!free_cash_flow,AD386+AB387))</f>
        <v/>
      </c>
      <c r="AB387" s="47" t="str">
        <f t="shared" si="13"/>
        <v/>
      </c>
      <c r="AC387" s="47" t="str">
        <f t="shared" si="14"/>
        <v/>
      </c>
      <c r="AD387" s="47" t="str">
        <f t="shared" si="15"/>
        <v/>
      </c>
    </row>
    <row r="388" ht="12.75" customHeight="1">
      <c r="A388" s="67" t="str">
        <f>IF(OR(Calculator!prev_total_owed&lt;=0,Calculator!prev_total_owed=""),"",Calculator!prev_pmt_num+1)</f>
        <v/>
      </c>
      <c r="B388" s="68" t="str">
        <f t="shared" si="1"/>
        <v/>
      </c>
      <c r="C388" s="47" t="str">
        <f>IF(A388="","",MIN(D388+Calculator!prev_prin_balance,Calculator!loan_payment+J388))</f>
        <v/>
      </c>
      <c r="D388" s="47" t="str">
        <f>IF(A388="","",ROUND($D$6/12*MAX(0,(Calculator!prev_prin_balance)),2))</f>
        <v/>
      </c>
      <c r="E388" s="47" t="str">
        <f t="shared" si="2"/>
        <v/>
      </c>
      <c r="F388" s="47" t="str">
        <f>IF(A388="","",ROUND(SUM(Calculator!prev_prin_balance,-E388),2))</f>
        <v/>
      </c>
      <c r="G388" s="69" t="str">
        <f t="shared" si="3"/>
        <v/>
      </c>
      <c r="H388" s="47" t="str">
        <f>IF(A388="","",IF(Calculator!prev_prin_balance=0,MIN(Calculator!prev_heloc_prin_balance+Calculator!prev_heloc_int_balance+K388,MAX(0,Calculator!free_cash_flow+Calculator!loan_payment))+IF($O$7="No",0,Calculator!loan_payment+$I$6),IF($O$7="No",Calculator!free_cash_flow,$I$5)))</f>
        <v/>
      </c>
      <c r="I388" s="47" t="str">
        <f>IF(A388="","",IF($O$7="Yes",$I$6+Calculator!loan_payment,0))</f>
        <v/>
      </c>
      <c r="J388" s="47" t="str">
        <f>IF(A388="","",IF(Calculator!prev_prin_balance&lt;=0,0,IF(Calculator!prev_heloc_prin_balance&lt;Calculator!free_cash_flow,MAX(0,MIN($O$6,D388+Calculator!prev_prin_balance+Calculator!loan_payment)),0)))</f>
        <v/>
      </c>
      <c r="K388" s="47" t="str">
        <f>IF(A388="","",ROUND((B388-Calculator!prev_date)*(Calculator!prev_heloc_rate/$O$8)*MAX(0,Calculator!prev_heloc_prin_balance),2))</f>
        <v/>
      </c>
      <c r="L388" s="47" t="str">
        <f>IF(A388="","",MAX(0,MIN(1*H388,Calculator!prev_heloc_int_balance+K388)))</f>
        <v/>
      </c>
      <c r="M388" s="47" t="str">
        <f>IF(A388="","",(Calculator!prev_heloc_int_balance+K388)-L388)</f>
        <v/>
      </c>
      <c r="N388" s="47" t="str">
        <f t="shared" si="4"/>
        <v/>
      </c>
      <c r="O388" s="47" t="str">
        <f>IF(A388="","",Calculator!prev_heloc_prin_balance-N388)</f>
        <v/>
      </c>
      <c r="P388" s="47" t="str">
        <f t="shared" si="16"/>
        <v/>
      </c>
      <c r="Q388" s="40"/>
      <c r="R388" s="67">
        <f t="shared" si="5"/>
        <v>350</v>
      </c>
      <c r="S388" s="68">
        <f t="shared" si="6"/>
        <v>53752</v>
      </c>
      <c r="T388" s="47">
        <f t="shared" si="7"/>
        <v>1079.190945</v>
      </c>
      <c r="U388" s="47">
        <f t="shared" si="8"/>
        <v>57.61275283</v>
      </c>
      <c r="V388" s="47">
        <f t="shared" si="9"/>
        <v>1021.578192</v>
      </c>
      <c r="W388" s="47">
        <f t="shared" si="10"/>
        <v>10500.97237</v>
      </c>
      <c r="X388" s="40"/>
      <c r="Y388" s="67" t="str">
        <f t="shared" si="11"/>
        <v/>
      </c>
      <c r="Z388" s="68" t="str">
        <f t="shared" si="12"/>
        <v/>
      </c>
      <c r="AA388" s="47" t="str">
        <f>IF(Y388="","",MIN($D$9+Calculator!free_cash_flow,AD387+AB388))</f>
        <v/>
      </c>
      <c r="AB388" s="47" t="str">
        <f t="shared" si="13"/>
        <v/>
      </c>
      <c r="AC388" s="47" t="str">
        <f t="shared" si="14"/>
        <v/>
      </c>
      <c r="AD388" s="47" t="str">
        <f t="shared" si="15"/>
        <v/>
      </c>
    </row>
    <row r="389" ht="12.75" customHeight="1">
      <c r="A389" s="67" t="str">
        <f>IF(OR(Calculator!prev_total_owed&lt;=0,Calculator!prev_total_owed=""),"",Calculator!prev_pmt_num+1)</f>
        <v/>
      </c>
      <c r="B389" s="68" t="str">
        <f t="shared" si="1"/>
        <v/>
      </c>
      <c r="C389" s="47" t="str">
        <f>IF(A389="","",MIN(D389+Calculator!prev_prin_balance,Calculator!loan_payment+J389))</f>
        <v/>
      </c>
      <c r="D389" s="47" t="str">
        <f>IF(A389="","",ROUND($D$6/12*MAX(0,(Calculator!prev_prin_balance)),2))</f>
        <v/>
      </c>
      <c r="E389" s="47" t="str">
        <f t="shared" si="2"/>
        <v/>
      </c>
      <c r="F389" s="47" t="str">
        <f>IF(A389="","",ROUND(SUM(Calculator!prev_prin_balance,-E389),2))</f>
        <v/>
      </c>
      <c r="G389" s="69" t="str">
        <f t="shared" si="3"/>
        <v/>
      </c>
      <c r="H389" s="47" t="str">
        <f>IF(A389="","",IF(Calculator!prev_prin_balance=0,MIN(Calculator!prev_heloc_prin_balance+Calculator!prev_heloc_int_balance+K389,MAX(0,Calculator!free_cash_flow+Calculator!loan_payment))+IF($O$7="No",0,Calculator!loan_payment+$I$6),IF($O$7="No",Calculator!free_cash_flow,$I$5)))</f>
        <v/>
      </c>
      <c r="I389" s="47" t="str">
        <f>IF(A389="","",IF($O$7="Yes",$I$6+Calculator!loan_payment,0))</f>
        <v/>
      </c>
      <c r="J389" s="47" t="str">
        <f>IF(A389="","",IF(Calculator!prev_prin_balance&lt;=0,0,IF(Calculator!prev_heloc_prin_balance&lt;Calculator!free_cash_flow,MAX(0,MIN($O$6,D389+Calculator!prev_prin_balance+Calculator!loan_payment)),0)))</f>
        <v/>
      </c>
      <c r="K389" s="47" t="str">
        <f>IF(A389="","",ROUND((B389-Calculator!prev_date)*(Calculator!prev_heloc_rate/$O$8)*MAX(0,Calculator!prev_heloc_prin_balance),2))</f>
        <v/>
      </c>
      <c r="L389" s="47" t="str">
        <f>IF(A389="","",MAX(0,MIN(1*H389,Calculator!prev_heloc_int_balance+K389)))</f>
        <v/>
      </c>
      <c r="M389" s="47" t="str">
        <f>IF(A389="","",(Calculator!prev_heloc_int_balance+K389)-L389)</f>
        <v/>
      </c>
      <c r="N389" s="47" t="str">
        <f t="shared" si="4"/>
        <v/>
      </c>
      <c r="O389" s="47" t="str">
        <f>IF(A389="","",Calculator!prev_heloc_prin_balance-N389)</f>
        <v/>
      </c>
      <c r="P389" s="47" t="str">
        <f t="shared" si="16"/>
        <v/>
      </c>
      <c r="Q389" s="40"/>
      <c r="R389" s="67">
        <f t="shared" si="5"/>
        <v>351</v>
      </c>
      <c r="S389" s="68">
        <f t="shared" si="6"/>
        <v>53783</v>
      </c>
      <c r="T389" s="47">
        <f t="shared" si="7"/>
        <v>1079.190945</v>
      </c>
      <c r="U389" s="47">
        <f t="shared" si="8"/>
        <v>52.50486187</v>
      </c>
      <c r="V389" s="47">
        <f t="shared" si="9"/>
        <v>1026.686083</v>
      </c>
      <c r="W389" s="47">
        <f t="shared" si="10"/>
        <v>9474.286291</v>
      </c>
      <c r="X389" s="40"/>
      <c r="Y389" s="67" t="str">
        <f t="shared" si="11"/>
        <v/>
      </c>
      <c r="Z389" s="68" t="str">
        <f t="shared" si="12"/>
        <v/>
      </c>
      <c r="AA389" s="47" t="str">
        <f>IF(Y389="","",MIN($D$9+Calculator!free_cash_flow,AD388+AB389))</f>
        <v/>
      </c>
      <c r="AB389" s="47" t="str">
        <f t="shared" si="13"/>
        <v/>
      </c>
      <c r="AC389" s="47" t="str">
        <f t="shared" si="14"/>
        <v/>
      </c>
      <c r="AD389" s="47" t="str">
        <f t="shared" si="15"/>
        <v/>
      </c>
    </row>
    <row r="390" ht="12.75" customHeight="1">
      <c r="A390" s="67" t="str">
        <f>IF(OR(Calculator!prev_total_owed&lt;=0,Calculator!prev_total_owed=""),"",Calculator!prev_pmt_num+1)</f>
        <v/>
      </c>
      <c r="B390" s="68" t="str">
        <f t="shared" si="1"/>
        <v/>
      </c>
      <c r="C390" s="47" t="str">
        <f>IF(A390="","",MIN(D390+Calculator!prev_prin_balance,Calculator!loan_payment+J390))</f>
        <v/>
      </c>
      <c r="D390" s="47" t="str">
        <f>IF(A390="","",ROUND($D$6/12*MAX(0,(Calculator!prev_prin_balance)),2))</f>
        <v/>
      </c>
      <c r="E390" s="47" t="str">
        <f t="shared" si="2"/>
        <v/>
      </c>
      <c r="F390" s="47" t="str">
        <f>IF(A390="","",ROUND(SUM(Calculator!prev_prin_balance,-E390),2))</f>
        <v/>
      </c>
      <c r="G390" s="69" t="str">
        <f t="shared" si="3"/>
        <v/>
      </c>
      <c r="H390" s="47" t="str">
        <f>IF(A390="","",IF(Calculator!prev_prin_balance=0,MIN(Calculator!prev_heloc_prin_balance+Calculator!prev_heloc_int_balance+K390,MAX(0,Calculator!free_cash_flow+Calculator!loan_payment))+IF($O$7="No",0,Calculator!loan_payment+$I$6),IF($O$7="No",Calculator!free_cash_flow,$I$5)))</f>
        <v/>
      </c>
      <c r="I390" s="47" t="str">
        <f>IF(A390="","",IF($O$7="Yes",$I$6+Calculator!loan_payment,0))</f>
        <v/>
      </c>
      <c r="J390" s="47" t="str">
        <f>IF(A390="","",IF(Calculator!prev_prin_balance&lt;=0,0,IF(Calculator!prev_heloc_prin_balance&lt;Calculator!free_cash_flow,MAX(0,MIN($O$6,D390+Calculator!prev_prin_balance+Calculator!loan_payment)),0)))</f>
        <v/>
      </c>
      <c r="K390" s="47" t="str">
        <f>IF(A390="","",ROUND((B390-Calculator!prev_date)*(Calculator!prev_heloc_rate/$O$8)*MAX(0,Calculator!prev_heloc_prin_balance),2))</f>
        <v/>
      </c>
      <c r="L390" s="47" t="str">
        <f>IF(A390="","",MAX(0,MIN(1*H390,Calculator!prev_heloc_int_balance+K390)))</f>
        <v/>
      </c>
      <c r="M390" s="47" t="str">
        <f>IF(A390="","",(Calculator!prev_heloc_int_balance+K390)-L390)</f>
        <v/>
      </c>
      <c r="N390" s="47" t="str">
        <f t="shared" si="4"/>
        <v/>
      </c>
      <c r="O390" s="47" t="str">
        <f>IF(A390="","",Calculator!prev_heloc_prin_balance-N390)</f>
        <v/>
      </c>
      <c r="P390" s="47" t="str">
        <f t="shared" si="16"/>
        <v/>
      </c>
      <c r="Q390" s="40"/>
      <c r="R390" s="67">
        <f t="shared" si="5"/>
        <v>352</v>
      </c>
      <c r="S390" s="68">
        <f t="shared" si="6"/>
        <v>53813</v>
      </c>
      <c r="T390" s="47">
        <f t="shared" si="7"/>
        <v>1079.190945</v>
      </c>
      <c r="U390" s="47">
        <f t="shared" si="8"/>
        <v>47.37143145</v>
      </c>
      <c r="V390" s="47">
        <f t="shared" si="9"/>
        <v>1031.819514</v>
      </c>
      <c r="W390" s="47">
        <f t="shared" si="10"/>
        <v>8442.466777</v>
      </c>
      <c r="X390" s="40"/>
      <c r="Y390" s="67" t="str">
        <f t="shared" si="11"/>
        <v/>
      </c>
      <c r="Z390" s="68" t="str">
        <f t="shared" si="12"/>
        <v/>
      </c>
      <c r="AA390" s="47" t="str">
        <f>IF(Y390="","",MIN($D$9+Calculator!free_cash_flow,AD389+AB390))</f>
        <v/>
      </c>
      <c r="AB390" s="47" t="str">
        <f t="shared" si="13"/>
        <v/>
      </c>
      <c r="AC390" s="47" t="str">
        <f t="shared" si="14"/>
        <v/>
      </c>
      <c r="AD390" s="47" t="str">
        <f t="shared" si="15"/>
        <v/>
      </c>
    </row>
    <row r="391" ht="12.75" customHeight="1">
      <c r="A391" s="67" t="str">
        <f>IF(OR(Calculator!prev_total_owed&lt;=0,Calculator!prev_total_owed=""),"",Calculator!prev_pmt_num+1)</f>
        <v/>
      </c>
      <c r="B391" s="68" t="str">
        <f t="shared" si="1"/>
        <v/>
      </c>
      <c r="C391" s="47" t="str">
        <f>IF(A391="","",MIN(D391+Calculator!prev_prin_balance,Calculator!loan_payment+J391))</f>
        <v/>
      </c>
      <c r="D391" s="47" t="str">
        <f>IF(A391="","",ROUND($D$6/12*MAX(0,(Calculator!prev_prin_balance)),2))</f>
        <v/>
      </c>
      <c r="E391" s="47" t="str">
        <f t="shared" si="2"/>
        <v/>
      </c>
      <c r="F391" s="47" t="str">
        <f>IF(A391="","",ROUND(SUM(Calculator!prev_prin_balance,-E391),2))</f>
        <v/>
      </c>
      <c r="G391" s="69" t="str">
        <f t="shared" si="3"/>
        <v/>
      </c>
      <c r="H391" s="47" t="str">
        <f>IF(A391="","",IF(Calculator!prev_prin_balance=0,MIN(Calculator!prev_heloc_prin_balance+Calculator!prev_heloc_int_balance+K391,MAX(0,Calculator!free_cash_flow+Calculator!loan_payment))+IF($O$7="No",0,Calculator!loan_payment+$I$6),IF($O$7="No",Calculator!free_cash_flow,$I$5)))</f>
        <v/>
      </c>
      <c r="I391" s="47" t="str">
        <f>IF(A391="","",IF($O$7="Yes",$I$6+Calculator!loan_payment,0))</f>
        <v/>
      </c>
      <c r="J391" s="47" t="str">
        <f>IF(A391="","",IF(Calculator!prev_prin_balance&lt;=0,0,IF(Calculator!prev_heloc_prin_balance&lt;Calculator!free_cash_flow,MAX(0,MIN($O$6,D391+Calculator!prev_prin_balance+Calculator!loan_payment)),0)))</f>
        <v/>
      </c>
      <c r="K391" s="47" t="str">
        <f>IF(A391="","",ROUND((B391-Calculator!prev_date)*(Calculator!prev_heloc_rate/$O$8)*MAX(0,Calculator!prev_heloc_prin_balance),2))</f>
        <v/>
      </c>
      <c r="L391" s="47" t="str">
        <f>IF(A391="","",MAX(0,MIN(1*H391,Calculator!prev_heloc_int_balance+K391)))</f>
        <v/>
      </c>
      <c r="M391" s="47" t="str">
        <f>IF(A391="","",(Calculator!prev_heloc_int_balance+K391)-L391)</f>
        <v/>
      </c>
      <c r="N391" s="47" t="str">
        <f t="shared" si="4"/>
        <v/>
      </c>
      <c r="O391" s="47" t="str">
        <f>IF(A391="","",Calculator!prev_heloc_prin_balance-N391)</f>
        <v/>
      </c>
      <c r="P391" s="47" t="str">
        <f t="shared" si="16"/>
        <v/>
      </c>
      <c r="Q391" s="40"/>
      <c r="R391" s="67">
        <f t="shared" si="5"/>
        <v>353</v>
      </c>
      <c r="S391" s="68">
        <f t="shared" si="6"/>
        <v>53844</v>
      </c>
      <c r="T391" s="47">
        <f t="shared" si="7"/>
        <v>1079.190945</v>
      </c>
      <c r="U391" s="47">
        <f t="shared" si="8"/>
        <v>42.21233388</v>
      </c>
      <c r="V391" s="47">
        <f t="shared" si="9"/>
        <v>1036.978611</v>
      </c>
      <c r="W391" s="47">
        <f t="shared" si="10"/>
        <v>7405.488165</v>
      </c>
      <c r="X391" s="40"/>
      <c r="Y391" s="67" t="str">
        <f t="shared" si="11"/>
        <v/>
      </c>
      <c r="Z391" s="68" t="str">
        <f t="shared" si="12"/>
        <v/>
      </c>
      <c r="AA391" s="47" t="str">
        <f>IF(Y391="","",MIN($D$9+Calculator!free_cash_flow,AD390+AB391))</f>
        <v/>
      </c>
      <c r="AB391" s="47" t="str">
        <f t="shared" si="13"/>
        <v/>
      </c>
      <c r="AC391" s="47" t="str">
        <f t="shared" si="14"/>
        <v/>
      </c>
      <c r="AD391" s="47" t="str">
        <f t="shared" si="15"/>
        <v/>
      </c>
    </row>
    <row r="392" ht="12.75" customHeight="1">
      <c r="A392" s="67" t="str">
        <f>IF(OR(Calculator!prev_total_owed&lt;=0,Calculator!prev_total_owed=""),"",Calculator!prev_pmt_num+1)</f>
        <v/>
      </c>
      <c r="B392" s="68" t="str">
        <f t="shared" si="1"/>
        <v/>
      </c>
      <c r="C392" s="47" t="str">
        <f>IF(A392="","",MIN(D392+Calculator!prev_prin_balance,Calculator!loan_payment+J392))</f>
        <v/>
      </c>
      <c r="D392" s="47" t="str">
        <f>IF(A392="","",ROUND($D$6/12*MAX(0,(Calculator!prev_prin_balance)),2))</f>
        <v/>
      </c>
      <c r="E392" s="47" t="str">
        <f t="shared" si="2"/>
        <v/>
      </c>
      <c r="F392" s="47" t="str">
        <f>IF(A392="","",ROUND(SUM(Calculator!prev_prin_balance,-E392),2))</f>
        <v/>
      </c>
      <c r="G392" s="69" t="str">
        <f t="shared" si="3"/>
        <v/>
      </c>
      <c r="H392" s="47" t="str">
        <f>IF(A392="","",IF(Calculator!prev_prin_balance=0,MIN(Calculator!prev_heloc_prin_balance+Calculator!prev_heloc_int_balance+K392,MAX(0,Calculator!free_cash_flow+Calculator!loan_payment))+IF($O$7="No",0,Calculator!loan_payment+$I$6),IF($O$7="No",Calculator!free_cash_flow,$I$5)))</f>
        <v/>
      </c>
      <c r="I392" s="47" t="str">
        <f>IF(A392="","",IF($O$7="Yes",$I$6+Calculator!loan_payment,0))</f>
        <v/>
      </c>
      <c r="J392" s="47" t="str">
        <f>IF(A392="","",IF(Calculator!prev_prin_balance&lt;=0,0,IF(Calculator!prev_heloc_prin_balance&lt;Calculator!free_cash_flow,MAX(0,MIN($O$6,D392+Calculator!prev_prin_balance+Calculator!loan_payment)),0)))</f>
        <v/>
      </c>
      <c r="K392" s="47" t="str">
        <f>IF(A392="","",ROUND((B392-Calculator!prev_date)*(Calculator!prev_heloc_rate/$O$8)*MAX(0,Calculator!prev_heloc_prin_balance),2))</f>
        <v/>
      </c>
      <c r="L392" s="47" t="str">
        <f>IF(A392="","",MAX(0,MIN(1*H392,Calculator!prev_heloc_int_balance+K392)))</f>
        <v/>
      </c>
      <c r="M392" s="47" t="str">
        <f>IF(A392="","",(Calculator!prev_heloc_int_balance+K392)-L392)</f>
        <v/>
      </c>
      <c r="N392" s="47" t="str">
        <f t="shared" si="4"/>
        <v/>
      </c>
      <c r="O392" s="47" t="str">
        <f>IF(A392="","",Calculator!prev_heloc_prin_balance-N392)</f>
        <v/>
      </c>
      <c r="P392" s="47" t="str">
        <f t="shared" si="16"/>
        <v/>
      </c>
      <c r="Q392" s="40"/>
      <c r="R392" s="67">
        <f t="shared" si="5"/>
        <v>354</v>
      </c>
      <c r="S392" s="68">
        <f t="shared" si="6"/>
        <v>53874</v>
      </c>
      <c r="T392" s="47">
        <f t="shared" si="7"/>
        <v>1079.190945</v>
      </c>
      <c r="U392" s="47">
        <f t="shared" si="8"/>
        <v>37.02744083</v>
      </c>
      <c r="V392" s="47">
        <f t="shared" si="9"/>
        <v>1042.163504</v>
      </c>
      <c r="W392" s="47">
        <f t="shared" si="10"/>
        <v>6363.324661</v>
      </c>
      <c r="X392" s="40"/>
      <c r="Y392" s="67" t="str">
        <f t="shared" si="11"/>
        <v/>
      </c>
      <c r="Z392" s="68" t="str">
        <f t="shared" si="12"/>
        <v/>
      </c>
      <c r="AA392" s="47" t="str">
        <f>IF(Y392="","",MIN($D$9+Calculator!free_cash_flow,AD391+AB392))</f>
        <v/>
      </c>
      <c r="AB392" s="47" t="str">
        <f t="shared" si="13"/>
        <v/>
      </c>
      <c r="AC392" s="47" t="str">
        <f t="shared" si="14"/>
        <v/>
      </c>
      <c r="AD392" s="47" t="str">
        <f t="shared" si="15"/>
        <v/>
      </c>
    </row>
    <row r="393" ht="12.75" customHeight="1">
      <c r="A393" s="67" t="str">
        <f>IF(OR(Calculator!prev_total_owed&lt;=0,Calculator!prev_total_owed=""),"",Calculator!prev_pmt_num+1)</f>
        <v/>
      </c>
      <c r="B393" s="68" t="str">
        <f t="shared" si="1"/>
        <v/>
      </c>
      <c r="C393" s="47" t="str">
        <f>IF(A393="","",MIN(D393+Calculator!prev_prin_balance,Calculator!loan_payment+J393))</f>
        <v/>
      </c>
      <c r="D393" s="47" t="str">
        <f>IF(A393="","",ROUND($D$6/12*MAX(0,(Calculator!prev_prin_balance)),2))</f>
        <v/>
      </c>
      <c r="E393" s="47" t="str">
        <f t="shared" si="2"/>
        <v/>
      </c>
      <c r="F393" s="47" t="str">
        <f>IF(A393="","",ROUND(SUM(Calculator!prev_prin_balance,-E393),2))</f>
        <v/>
      </c>
      <c r="G393" s="69" t="str">
        <f t="shared" si="3"/>
        <v/>
      </c>
      <c r="H393" s="47" t="str">
        <f>IF(A393="","",IF(Calculator!prev_prin_balance=0,MIN(Calculator!prev_heloc_prin_balance+Calculator!prev_heloc_int_balance+K393,MAX(0,Calculator!free_cash_flow+Calculator!loan_payment))+IF($O$7="No",0,Calculator!loan_payment+$I$6),IF($O$7="No",Calculator!free_cash_flow,$I$5)))</f>
        <v/>
      </c>
      <c r="I393" s="47" t="str">
        <f>IF(A393="","",IF($O$7="Yes",$I$6+Calculator!loan_payment,0))</f>
        <v/>
      </c>
      <c r="J393" s="47" t="str">
        <f>IF(A393="","",IF(Calculator!prev_prin_balance&lt;=0,0,IF(Calculator!prev_heloc_prin_balance&lt;Calculator!free_cash_flow,MAX(0,MIN($O$6,D393+Calculator!prev_prin_balance+Calculator!loan_payment)),0)))</f>
        <v/>
      </c>
      <c r="K393" s="47" t="str">
        <f>IF(A393="","",ROUND((B393-Calculator!prev_date)*(Calculator!prev_heloc_rate/$O$8)*MAX(0,Calculator!prev_heloc_prin_balance),2))</f>
        <v/>
      </c>
      <c r="L393" s="47" t="str">
        <f>IF(A393="","",MAX(0,MIN(1*H393,Calculator!prev_heloc_int_balance+K393)))</f>
        <v/>
      </c>
      <c r="M393" s="47" t="str">
        <f>IF(A393="","",(Calculator!prev_heloc_int_balance+K393)-L393)</f>
        <v/>
      </c>
      <c r="N393" s="47" t="str">
        <f t="shared" si="4"/>
        <v/>
      </c>
      <c r="O393" s="47" t="str">
        <f>IF(A393="","",Calculator!prev_heloc_prin_balance-N393)</f>
        <v/>
      </c>
      <c r="P393" s="47" t="str">
        <f t="shared" si="16"/>
        <v/>
      </c>
      <c r="Q393" s="40"/>
      <c r="R393" s="67">
        <f t="shared" si="5"/>
        <v>355</v>
      </c>
      <c r="S393" s="68">
        <f t="shared" si="6"/>
        <v>53905</v>
      </c>
      <c r="T393" s="47">
        <f t="shared" si="7"/>
        <v>1079.190945</v>
      </c>
      <c r="U393" s="47">
        <f t="shared" si="8"/>
        <v>31.8166233</v>
      </c>
      <c r="V393" s="47">
        <f t="shared" si="9"/>
        <v>1047.374322</v>
      </c>
      <c r="W393" s="47">
        <f t="shared" si="10"/>
        <v>5315.950339</v>
      </c>
      <c r="X393" s="40"/>
      <c r="Y393" s="67" t="str">
        <f t="shared" si="11"/>
        <v/>
      </c>
      <c r="Z393" s="68" t="str">
        <f t="shared" si="12"/>
        <v/>
      </c>
      <c r="AA393" s="47" t="str">
        <f>IF(Y393="","",MIN($D$9+Calculator!free_cash_flow,AD392+AB393))</f>
        <v/>
      </c>
      <c r="AB393" s="47" t="str">
        <f t="shared" si="13"/>
        <v/>
      </c>
      <c r="AC393" s="47" t="str">
        <f t="shared" si="14"/>
        <v/>
      </c>
      <c r="AD393" s="47" t="str">
        <f t="shared" si="15"/>
        <v/>
      </c>
    </row>
    <row r="394" ht="12.75" customHeight="1">
      <c r="A394" s="67" t="str">
        <f>IF(OR(Calculator!prev_total_owed&lt;=0,Calculator!prev_total_owed=""),"",Calculator!prev_pmt_num+1)</f>
        <v/>
      </c>
      <c r="B394" s="68" t="str">
        <f t="shared" si="1"/>
        <v/>
      </c>
      <c r="C394" s="47" t="str">
        <f>IF(A394="","",MIN(D394+Calculator!prev_prin_balance,Calculator!loan_payment+J394))</f>
        <v/>
      </c>
      <c r="D394" s="47" t="str">
        <f>IF(A394="","",ROUND($D$6/12*MAX(0,(Calculator!prev_prin_balance)),2))</f>
        <v/>
      </c>
      <c r="E394" s="47" t="str">
        <f t="shared" si="2"/>
        <v/>
      </c>
      <c r="F394" s="47" t="str">
        <f>IF(A394="","",ROUND(SUM(Calculator!prev_prin_balance,-E394),2))</f>
        <v/>
      </c>
      <c r="G394" s="69" t="str">
        <f t="shared" si="3"/>
        <v/>
      </c>
      <c r="H394" s="47" t="str">
        <f>IF(A394="","",IF(Calculator!prev_prin_balance=0,MIN(Calculator!prev_heloc_prin_balance+Calculator!prev_heloc_int_balance+K394,MAX(0,Calculator!free_cash_flow+Calculator!loan_payment))+IF($O$7="No",0,Calculator!loan_payment+$I$6),IF($O$7="No",Calculator!free_cash_flow,$I$5)))</f>
        <v/>
      </c>
      <c r="I394" s="47" t="str">
        <f>IF(A394="","",IF($O$7="Yes",$I$6+Calculator!loan_payment,0))</f>
        <v/>
      </c>
      <c r="J394" s="47" t="str">
        <f>IF(A394="","",IF(Calculator!prev_prin_balance&lt;=0,0,IF(Calculator!prev_heloc_prin_balance&lt;Calculator!free_cash_flow,MAX(0,MIN($O$6,D394+Calculator!prev_prin_balance+Calculator!loan_payment)),0)))</f>
        <v/>
      </c>
      <c r="K394" s="47" t="str">
        <f>IF(A394="","",ROUND((B394-Calculator!prev_date)*(Calculator!prev_heloc_rate/$O$8)*MAX(0,Calculator!prev_heloc_prin_balance),2))</f>
        <v/>
      </c>
      <c r="L394" s="47" t="str">
        <f>IF(A394="","",MAX(0,MIN(1*H394,Calculator!prev_heloc_int_balance+K394)))</f>
        <v/>
      </c>
      <c r="M394" s="47" t="str">
        <f>IF(A394="","",(Calculator!prev_heloc_int_balance+K394)-L394)</f>
        <v/>
      </c>
      <c r="N394" s="47" t="str">
        <f t="shared" si="4"/>
        <v/>
      </c>
      <c r="O394" s="47" t="str">
        <f>IF(A394="","",Calculator!prev_heloc_prin_balance-N394)</f>
        <v/>
      </c>
      <c r="P394" s="47" t="str">
        <f t="shared" si="16"/>
        <v/>
      </c>
      <c r="Q394" s="40"/>
      <c r="R394" s="67">
        <f t="shared" si="5"/>
        <v>356</v>
      </c>
      <c r="S394" s="68">
        <f t="shared" si="6"/>
        <v>53936</v>
      </c>
      <c r="T394" s="47">
        <f t="shared" si="7"/>
        <v>1079.190945</v>
      </c>
      <c r="U394" s="47">
        <f t="shared" si="8"/>
        <v>26.57975169</v>
      </c>
      <c r="V394" s="47">
        <f t="shared" si="9"/>
        <v>1052.611194</v>
      </c>
      <c r="W394" s="47">
        <f t="shared" si="10"/>
        <v>4263.339145</v>
      </c>
      <c r="X394" s="40"/>
      <c r="Y394" s="67" t="str">
        <f t="shared" si="11"/>
        <v/>
      </c>
      <c r="Z394" s="68" t="str">
        <f t="shared" si="12"/>
        <v/>
      </c>
      <c r="AA394" s="47" t="str">
        <f>IF(Y394="","",MIN($D$9+Calculator!free_cash_flow,AD393+AB394))</f>
        <v/>
      </c>
      <c r="AB394" s="47" t="str">
        <f t="shared" si="13"/>
        <v/>
      </c>
      <c r="AC394" s="47" t="str">
        <f t="shared" si="14"/>
        <v/>
      </c>
      <c r="AD394" s="47" t="str">
        <f t="shared" si="15"/>
        <v/>
      </c>
    </row>
    <row r="395" ht="12.75" customHeight="1">
      <c r="A395" s="67" t="str">
        <f>IF(OR(Calculator!prev_total_owed&lt;=0,Calculator!prev_total_owed=""),"",Calculator!prev_pmt_num+1)</f>
        <v/>
      </c>
      <c r="B395" s="68" t="str">
        <f t="shared" si="1"/>
        <v/>
      </c>
      <c r="C395" s="47" t="str">
        <f>IF(A395="","",MIN(D395+Calculator!prev_prin_balance,Calculator!loan_payment+J395))</f>
        <v/>
      </c>
      <c r="D395" s="47" t="str">
        <f>IF(A395="","",ROUND($D$6/12*MAX(0,(Calculator!prev_prin_balance)),2))</f>
        <v/>
      </c>
      <c r="E395" s="47" t="str">
        <f t="shared" si="2"/>
        <v/>
      </c>
      <c r="F395" s="47" t="str">
        <f>IF(A395="","",ROUND(SUM(Calculator!prev_prin_balance,-E395),2))</f>
        <v/>
      </c>
      <c r="G395" s="69" t="str">
        <f t="shared" si="3"/>
        <v/>
      </c>
      <c r="H395" s="47" t="str">
        <f>IF(A395="","",IF(Calculator!prev_prin_balance=0,MIN(Calculator!prev_heloc_prin_balance+Calculator!prev_heloc_int_balance+K395,MAX(0,Calculator!free_cash_flow+Calculator!loan_payment))+IF($O$7="No",0,Calculator!loan_payment+$I$6),IF($O$7="No",Calculator!free_cash_flow,$I$5)))</f>
        <v/>
      </c>
      <c r="I395" s="47" t="str">
        <f>IF(A395="","",IF($O$7="Yes",$I$6+Calculator!loan_payment,0))</f>
        <v/>
      </c>
      <c r="J395" s="47" t="str">
        <f>IF(A395="","",IF(Calculator!prev_prin_balance&lt;=0,0,IF(Calculator!prev_heloc_prin_balance&lt;Calculator!free_cash_flow,MAX(0,MIN($O$6,D395+Calculator!prev_prin_balance+Calculator!loan_payment)),0)))</f>
        <v/>
      </c>
      <c r="K395" s="47" t="str">
        <f>IF(A395="","",ROUND((B395-Calculator!prev_date)*(Calculator!prev_heloc_rate/$O$8)*MAX(0,Calculator!prev_heloc_prin_balance),2))</f>
        <v/>
      </c>
      <c r="L395" s="47" t="str">
        <f>IF(A395="","",MAX(0,MIN(1*H395,Calculator!prev_heloc_int_balance+K395)))</f>
        <v/>
      </c>
      <c r="M395" s="47" t="str">
        <f>IF(A395="","",(Calculator!prev_heloc_int_balance+K395)-L395)</f>
        <v/>
      </c>
      <c r="N395" s="47" t="str">
        <f t="shared" si="4"/>
        <v/>
      </c>
      <c r="O395" s="47" t="str">
        <f>IF(A395="","",Calculator!prev_heloc_prin_balance-N395)</f>
        <v/>
      </c>
      <c r="P395" s="47" t="str">
        <f t="shared" si="16"/>
        <v/>
      </c>
      <c r="Q395" s="40"/>
      <c r="R395" s="67">
        <f t="shared" si="5"/>
        <v>357</v>
      </c>
      <c r="S395" s="68">
        <f t="shared" si="6"/>
        <v>53966</v>
      </c>
      <c r="T395" s="47">
        <f t="shared" si="7"/>
        <v>1079.190945</v>
      </c>
      <c r="U395" s="47">
        <f t="shared" si="8"/>
        <v>21.31669573</v>
      </c>
      <c r="V395" s="47">
        <f t="shared" si="9"/>
        <v>1057.87425</v>
      </c>
      <c r="W395" s="47">
        <f t="shared" si="10"/>
        <v>3205.464896</v>
      </c>
      <c r="X395" s="40"/>
      <c r="Y395" s="67" t="str">
        <f t="shared" si="11"/>
        <v/>
      </c>
      <c r="Z395" s="68" t="str">
        <f t="shared" si="12"/>
        <v/>
      </c>
      <c r="AA395" s="47" t="str">
        <f>IF(Y395="","",MIN($D$9+Calculator!free_cash_flow,AD394+AB395))</f>
        <v/>
      </c>
      <c r="AB395" s="47" t="str">
        <f t="shared" si="13"/>
        <v/>
      </c>
      <c r="AC395" s="47" t="str">
        <f t="shared" si="14"/>
        <v/>
      </c>
      <c r="AD395" s="47" t="str">
        <f t="shared" si="15"/>
        <v/>
      </c>
    </row>
    <row r="396" ht="12.75" customHeight="1">
      <c r="A396" s="67" t="str">
        <f>IF(OR(Calculator!prev_total_owed&lt;=0,Calculator!prev_total_owed=""),"",Calculator!prev_pmt_num+1)</f>
        <v/>
      </c>
      <c r="B396" s="68" t="str">
        <f t="shared" si="1"/>
        <v/>
      </c>
      <c r="C396" s="47" t="str">
        <f>IF(A396="","",MIN(D396+Calculator!prev_prin_balance,Calculator!loan_payment+J396))</f>
        <v/>
      </c>
      <c r="D396" s="47" t="str">
        <f>IF(A396="","",ROUND($D$6/12*MAX(0,(Calculator!prev_prin_balance)),2))</f>
        <v/>
      </c>
      <c r="E396" s="47" t="str">
        <f t="shared" si="2"/>
        <v/>
      </c>
      <c r="F396" s="47" t="str">
        <f>IF(A396="","",ROUND(SUM(Calculator!prev_prin_balance,-E396),2))</f>
        <v/>
      </c>
      <c r="G396" s="69" t="str">
        <f t="shared" si="3"/>
        <v/>
      </c>
      <c r="H396" s="47" t="str">
        <f>IF(A396="","",IF(Calculator!prev_prin_balance=0,MIN(Calculator!prev_heloc_prin_balance+Calculator!prev_heloc_int_balance+K396,MAX(0,Calculator!free_cash_flow+Calculator!loan_payment))+IF($O$7="No",0,Calculator!loan_payment+$I$6),IF($O$7="No",Calculator!free_cash_flow,$I$5)))</f>
        <v/>
      </c>
      <c r="I396" s="47" t="str">
        <f>IF(A396="","",IF($O$7="Yes",$I$6+Calculator!loan_payment,0))</f>
        <v/>
      </c>
      <c r="J396" s="47" t="str">
        <f>IF(A396="","",IF(Calculator!prev_prin_balance&lt;=0,0,IF(Calculator!prev_heloc_prin_balance&lt;Calculator!free_cash_flow,MAX(0,MIN($O$6,D396+Calculator!prev_prin_balance+Calculator!loan_payment)),0)))</f>
        <v/>
      </c>
      <c r="K396" s="47" t="str">
        <f>IF(A396="","",ROUND((B396-Calculator!prev_date)*(Calculator!prev_heloc_rate/$O$8)*MAX(0,Calculator!prev_heloc_prin_balance),2))</f>
        <v/>
      </c>
      <c r="L396" s="47" t="str">
        <f>IF(A396="","",MAX(0,MIN(1*H396,Calculator!prev_heloc_int_balance+K396)))</f>
        <v/>
      </c>
      <c r="M396" s="47" t="str">
        <f>IF(A396="","",(Calculator!prev_heloc_int_balance+K396)-L396)</f>
        <v/>
      </c>
      <c r="N396" s="47" t="str">
        <f t="shared" si="4"/>
        <v/>
      </c>
      <c r="O396" s="47" t="str">
        <f>IF(A396="","",Calculator!prev_heloc_prin_balance-N396)</f>
        <v/>
      </c>
      <c r="P396" s="47" t="str">
        <f t="shared" si="16"/>
        <v/>
      </c>
      <c r="Q396" s="40"/>
      <c r="R396" s="67">
        <f t="shared" si="5"/>
        <v>358</v>
      </c>
      <c r="S396" s="68">
        <f t="shared" si="6"/>
        <v>53997</v>
      </c>
      <c r="T396" s="47">
        <f t="shared" si="7"/>
        <v>1079.190945</v>
      </c>
      <c r="U396" s="47">
        <f t="shared" si="8"/>
        <v>16.02732448</v>
      </c>
      <c r="V396" s="47">
        <f t="shared" si="9"/>
        <v>1063.163621</v>
      </c>
      <c r="W396" s="47">
        <f t="shared" si="10"/>
        <v>2142.301275</v>
      </c>
      <c r="X396" s="40"/>
      <c r="Y396" s="67" t="str">
        <f t="shared" si="11"/>
        <v/>
      </c>
      <c r="Z396" s="68" t="str">
        <f t="shared" si="12"/>
        <v/>
      </c>
      <c r="AA396" s="47" t="str">
        <f>IF(Y396="","",MIN($D$9+Calculator!free_cash_flow,AD395+AB396))</f>
        <v/>
      </c>
      <c r="AB396" s="47" t="str">
        <f t="shared" si="13"/>
        <v/>
      </c>
      <c r="AC396" s="47" t="str">
        <f t="shared" si="14"/>
        <v/>
      </c>
      <c r="AD396" s="47" t="str">
        <f t="shared" si="15"/>
        <v/>
      </c>
    </row>
    <row r="397" ht="12.75" customHeight="1">
      <c r="A397" s="67" t="str">
        <f>IF(OR(Calculator!prev_total_owed&lt;=0,Calculator!prev_total_owed=""),"",Calculator!prev_pmt_num+1)</f>
        <v/>
      </c>
      <c r="B397" s="68" t="str">
        <f t="shared" si="1"/>
        <v/>
      </c>
      <c r="C397" s="47" t="str">
        <f>IF(A397="","",MIN(D397+Calculator!prev_prin_balance,Calculator!loan_payment+J397))</f>
        <v/>
      </c>
      <c r="D397" s="47" t="str">
        <f>IF(A397="","",ROUND($D$6/12*MAX(0,(Calculator!prev_prin_balance)),2))</f>
        <v/>
      </c>
      <c r="E397" s="47" t="str">
        <f t="shared" si="2"/>
        <v/>
      </c>
      <c r="F397" s="47" t="str">
        <f>IF(A397="","",ROUND(SUM(Calculator!prev_prin_balance,-E397),2))</f>
        <v/>
      </c>
      <c r="G397" s="69" t="str">
        <f t="shared" si="3"/>
        <v/>
      </c>
      <c r="H397" s="47" t="str">
        <f>IF(A397="","",IF(Calculator!prev_prin_balance=0,MIN(Calculator!prev_heloc_prin_balance+Calculator!prev_heloc_int_balance+K397,MAX(0,Calculator!free_cash_flow+Calculator!loan_payment))+IF($O$7="No",0,Calculator!loan_payment+$I$6),IF($O$7="No",Calculator!free_cash_flow,$I$5)))</f>
        <v/>
      </c>
      <c r="I397" s="47" t="str">
        <f>IF(A397="","",IF($O$7="Yes",$I$6+Calculator!loan_payment,0))</f>
        <v/>
      </c>
      <c r="J397" s="47" t="str">
        <f>IF(A397="","",IF(Calculator!prev_prin_balance&lt;=0,0,IF(Calculator!prev_heloc_prin_balance&lt;Calculator!free_cash_flow,MAX(0,MIN($O$6,D397+Calculator!prev_prin_balance+Calculator!loan_payment)),0)))</f>
        <v/>
      </c>
      <c r="K397" s="47" t="str">
        <f>IF(A397="","",ROUND((B397-Calculator!prev_date)*(Calculator!prev_heloc_rate/$O$8)*MAX(0,Calculator!prev_heloc_prin_balance),2))</f>
        <v/>
      </c>
      <c r="L397" s="47" t="str">
        <f>IF(A397="","",MAX(0,MIN(1*H397,Calculator!prev_heloc_int_balance+K397)))</f>
        <v/>
      </c>
      <c r="M397" s="47" t="str">
        <f>IF(A397="","",(Calculator!prev_heloc_int_balance+K397)-L397)</f>
        <v/>
      </c>
      <c r="N397" s="47" t="str">
        <f t="shared" si="4"/>
        <v/>
      </c>
      <c r="O397" s="47" t="str">
        <f>IF(A397="","",Calculator!prev_heloc_prin_balance-N397)</f>
        <v/>
      </c>
      <c r="P397" s="47" t="str">
        <f t="shared" si="16"/>
        <v/>
      </c>
      <c r="Q397" s="40"/>
      <c r="R397" s="67">
        <f t="shared" si="5"/>
        <v>359</v>
      </c>
      <c r="S397" s="68">
        <f t="shared" si="6"/>
        <v>54027</v>
      </c>
      <c r="T397" s="47">
        <f t="shared" si="7"/>
        <v>1079.190945</v>
      </c>
      <c r="U397" s="47">
        <f t="shared" si="8"/>
        <v>10.71150637</v>
      </c>
      <c r="V397" s="47">
        <f t="shared" si="9"/>
        <v>1068.479439</v>
      </c>
      <c r="W397" s="47">
        <f t="shared" si="10"/>
        <v>1073.821836</v>
      </c>
      <c r="X397" s="40"/>
      <c r="Y397" s="67" t="str">
        <f t="shared" si="11"/>
        <v/>
      </c>
      <c r="Z397" s="68" t="str">
        <f t="shared" si="12"/>
        <v/>
      </c>
      <c r="AA397" s="47" t="str">
        <f>IF(Y397="","",MIN($D$9+Calculator!free_cash_flow,AD396+AB397))</f>
        <v/>
      </c>
      <c r="AB397" s="47" t="str">
        <f t="shared" si="13"/>
        <v/>
      </c>
      <c r="AC397" s="47" t="str">
        <f t="shared" si="14"/>
        <v/>
      </c>
      <c r="AD397" s="47" t="str">
        <f t="shared" si="15"/>
        <v/>
      </c>
    </row>
    <row r="398" ht="12.75" customHeight="1">
      <c r="A398" s="67" t="str">
        <f>IF(OR(Calculator!prev_total_owed&lt;=0,Calculator!prev_total_owed=""),"",Calculator!prev_pmt_num+1)</f>
        <v/>
      </c>
      <c r="B398" s="68" t="str">
        <f t="shared" si="1"/>
        <v/>
      </c>
      <c r="C398" s="47" t="str">
        <f>IF(A398="","",MIN(D398+Calculator!prev_prin_balance,Calculator!loan_payment+J398))</f>
        <v/>
      </c>
      <c r="D398" s="47" t="str">
        <f>IF(A398="","",ROUND($D$6/12*MAX(0,(Calculator!prev_prin_balance)),2))</f>
        <v/>
      </c>
      <c r="E398" s="47" t="str">
        <f t="shared" si="2"/>
        <v/>
      </c>
      <c r="F398" s="47" t="str">
        <f>IF(A398="","",ROUND(SUM(Calculator!prev_prin_balance,-E398),2))</f>
        <v/>
      </c>
      <c r="G398" s="69" t="str">
        <f t="shared" si="3"/>
        <v/>
      </c>
      <c r="H398" s="47" t="str">
        <f>IF(A398="","",IF(Calculator!prev_prin_balance=0,MIN(Calculator!prev_heloc_prin_balance+Calculator!prev_heloc_int_balance+K398,MAX(0,Calculator!free_cash_flow+Calculator!loan_payment))+IF($O$7="No",0,Calculator!loan_payment+$I$6),IF($O$7="No",Calculator!free_cash_flow,$I$5)))</f>
        <v/>
      </c>
      <c r="I398" s="47" t="str">
        <f>IF(A398="","",IF($O$7="Yes",$I$6+Calculator!loan_payment,0))</f>
        <v/>
      </c>
      <c r="J398" s="47" t="str">
        <f>IF(A398="","",IF(Calculator!prev_prin_balance&lt;=0,0,IF(Calculator!prev_heloc_prin_balance&lt;Calculator!free_cash_flow,MAX(0,MIN($O$6,D398+Calculator!prev_prin_balance+Calculator!loan_payment)),0)))</f>
        <v/>
      </c>
      <c r="K398" s="47" t="str">
        <f>IF(A398="","",ROUND((B398-Calculator!prev_date)*(Calculator!prev_heloc_rate/$O$8)*MAX(0,Calculator!prev_heloc_prin_balance),2))</f>
        <v/>
      </c>
      <c r="L398" s="47" t="str">
        <f>IF(A398="","",MAX(0,MIN(1*H398,Calculator!prev_heloc_int_balance+K398)))</f>
        <v/>
      </c>
      <c r="M398" s="47" t="str">
        <f>IF(A398="","",(Calculator!prev_heloc_int_balance+K398)-L398)</f>
        <v/>
      </c>
      <c r="N398" s="47" t="str">
        <f t="shared" si="4"/>
        <v/>
      </c>
      <c r="O398" s="47" t="str">
        <f>IF(A398="","",Calculator!prev_heloc_prin_balance-N398)</f>
        <v/>
      </c>
      <c r="P398" s="47" t="str">
        <f t="shared" si="16"/>
        <v/>
      </c>
      <c r="Q398" s="40"/>
      <c r="R398" s="67">
        <f t="shared" si="5"/>
        <v>360</v>
      </c>
      <c r="S398" s="68">
        <f t="shared" si="6"/>
        <v>54058</v>
      </c>
      <c r="T398" s="47">
        <f t="shared" si="7"/>
        <v>1079.190945</v>
      </c>
      <c r="U398" s="47">
        <f t="shared" si="8"/>
        <v>5.36910918</v>
      </c>
      <c r="V398" s="47">
        <f t="shared" si="9"/>
        <v>1073.821836</v>
      </c>
      <c r="W398" s="47">
        <f t="shared" si="10"/>
        <v>-0.00000000746808837</v>
      </c>
      <c r="X398" s="40"/>
      <c r="Y398" s="67" t="str">
        <f t="shared" si="11"/>
        <v/>
      </c>
      <c r="Z398" s="68" t="str">
        <f t="shared" si="12"/>
        <v/>
      </c>
      <c r="AA398" s="47" t="str">
        <f>IF(Y398="","",MIN($D$9+Calculator!free_cash_flow,AD397+AB398))</f>
        <v/>
      </c>
      <c r="AB398" s="47" t="str">
        <f t="shared" si="13"/>
        <v/>
      </c>
      <c r="AC398" s="47" t="str">
        <f t="shared" si="14"/>
        <v/>
      </c>
      <c r="AD398" s="47" t="str">
        <f t="shared" si="15"/>
        <v/>
      </c>
    </row>
    <row r="399" ht="12.75" customHeight="1">
      <c r="A399" s="67" t="str">
        <f>IF(OR(Calculator!prev_total_owed&lt;=0,Calculator!prev_total_owed=""),"",Calculator!prev_pmt_num+1)</f>
        <v/>
      </c>
      <c r="B399" s="68" t="str">
        <f t="shared" si="1"/>
        <v/>
      </c>
      <c r="C399" s="47" t="str">
        <f>IF(A399="","",MIN(D399+Calculator!prev_prin_balance,Calculator!loan_payment+J399))</f>
        <v/>
      </c>
      <c r="D399" s="47" t="str">
        <f>IF(A399="","",ROUND($D$6/12*MAX(0,(Calculator!prev_prin_balance)),2))</f>
        <v/>
      </c>
      <c r="E399" s="47" t="str">
        <f t="shared" si="2"/>
        <v/>
      </c>
      <c r="F399" s="47" t="str">
        <f>IF(A399="","",ROUND(SUM(Calculator!prev_prin_balance,-E399),2))</f>
        <v/>
      </c>
      <c r="G399" s="69" t="str">
        <f t="shared" si="3"/>
        <v/>
      </c>
      <c r="H399" s="47" t="str">
        <f>IF(A399="","",IF(Calculator!prev_prin_balance=0,MIN(Calculator!prev_heloc_prin_balance+Calculator!prev_heloc_int_balance+K399,MAX(0,Calculator!free_cash_flow+Calculator!loan_payment))+IF($O$7="No",0,Calculator!loan_payment+$I$6),IF($O$7="No",Calculator!free_cash_flow,$I$5)))</f>
        <v/>
      </c>
      <c r="I399" s="47" t="str">
        <f>IF(A399="","",IF($O$7="Yes",$I$6+Calculator!loan_payment,0))</f>
        <v/>
      </c>
      <c r="J399" s="47" t="str">
        <f>IF(A399="","",IF(Calculator!prev_prin_balance&lt;=0,0,IF(Calculator!prev_heloc_prin_balance&lt;Calculator!free_cash_flow,MAX(0,MIN($O$6,D399+Calculator!prev_prin_balance+Calculator!loan_payment)),0)))</f>
        <v/>
      </c>
      <c r="K399" s="47" t="str">
        <f>IF(A399="","",ROUND((B399-Calculator!prev_date)*(Calculator!prev_heloc_rate/$O$8)*MAX(0,Calculator!prev_heloc_prin_balance),2))</f>
        <v/>
      </c>
      <c r="L399" s="47" t="str">
        <f>IF(A399="","",MAX(0,MIN(1*H399,Calculator!prev_heloc_int_balance+K399)))</f>
        <v/>
      </c>
      <c r="M399" s="47" t="str">
        <f>IF(A399="","",(Calculator!prev_heloc_int_balance+K399)-L399)</f>
        <v/>
      </c>
      <c r="N399" s="47" t="str">
        <f t="shared" si="4"/>
        <v/>
      </c>
      <c r="O399" s="47" t="str">
        <f>IF(A399="","",Calculator!prev_heloc_prin_balance-N399)</f>
        <v/>
      </c>
      <c r="P399" s="47" t="str">
        <f t="shared" si="16"/>
        <v/>
      </c>
      <c r="Q399" s="40"/>
      <c r="R399" s="67" t="str">
        <f t="shared" si="5"/>
        <v/>
      </c>
      <c r="S399" s="68" t="str">
        <f t="shared" si="6"/>
        <v/>
      </c>
      <c r="T399" s="47" t="str">
        <f t="shared" si="7"/>
        <v/>
      </c>
      <c r="U399" s="47" t="str">
        <f t="shared" si="8"/>
        <v/>
      </c>
      <c r="V399" s="47" t="str">
        <f t="shared" si="9"/>
        <v/>
      </c>
      <c r="W399" s="47" t="str">
        <f t="shared" si="10"/>
        <v/>
      </c>
      <c r="X399" s="40"/>
      <c r="Y399" s="67" t="str">
        <f t="shared" si="11"/>
        <v/>
      </c>
      <c r="Z399" s="68" t="str">
        <f t="shared" si="12"/>
        <v/>
      </c>
      <c r="AA399" s="47" t="str">
        <f>IF(Y399="","",MIN($D$9+Calculator!free_cash_flow,AD398+AB399))</f>
        <v/>
      </c>
      <c r="AB399" s="47" t="str">
        <f t="shared" si="13"/>
        <v/>
      </c>
      <c r="AC399" s="47" t="str">
        <f t="shared" si="14"/>
        <v/>
      </c>
      <c r="AD399" s="47" t="str">
        <f t="shared" si="15"/>
        <v/>
      </c>
    </row>
    <row r="400" ht="12.75" customHeight="1">
      <c r="A400" s="67" t="str">
        <f>IF(OR(Calculator!prev_total_owed&lt;=0,Calculator!prev_total_owed=""),"",Calculator!prev_pmt_num+1)</f>
        <v/>
      </c>
      <c r="B400" s="68" t="str">
        <f t="shared" si="1"/>
        <v/>
      </c>
      <c r="C400" s="47" t="str">
        <f>IF(A400="","",MIN(D400+Calculator!prev_prin_balance,Calculator!loan_payment+J400))</f>
        <v/>
      </c>
      <c r="D400" s="47" t="str">
        <f>IF(A400="","",ROUND($D$6/12*MAX(0,(Calculator!prev_prin_balance)),2))</f>
        <v/>
      </c>
      <c r="E400" s="47" t="str">
        <f t="shared" si="2"/>
        <v/>
      </c>
      <c r="F400" s="47" t="str">
        <f>IF(A400="","",ROUND(SUM(Calculator!prev_prin_balance,-E400),2))</f>
        <v/>
      </c>
      <c r="G400" s="69" t="str">
        <f t="shared" si="3"/>
        <v/>
      </c>
      <c r="H400" s="47" t="str">
        <f>IF(A400="","",IF(Calculator!prev_prin_balance=0,MIN(Calculator!prev_heloc_prin_balance+Calculator!prev_heloc_int_balance+K400,MAX(0,Calculator!free_cash_flow+Calculator!loan_payment))+IF($O$7="No",0,Calculator!loan_payment+$I$6),IF($O$7="No",Calculator!free_cash_flow,$I$5)))</f>
        <v/>
      </c>
      <c r="I400" s="47" t="str">
        <f>IF(A400="","",IF($O$7="Yes",$I$6+Calculator!loan_payment,0))</f>
        <v/>
      </c>
      <c r="J400" s="47" t="str">
        <f>IF(A400="","",IF(Calculator!prev_prin_balance&lt;=0,0,IF(Calculator!prev_heloc_prin_balance&lt;Calculator!free_cash_flow,MAX(0,MIN($O$6,D400+Calculator!prev_prin_balance+Calculator!loan_payment)),0)))</f>
        <v/>
      </c>
      <c r="K400" s="47" t="str">
        <f>IF(A400="","",ROUND((B400-Calculator!prev_date)*(Calculator!prev_heloc_rate/$O$8)*MAX(0,Calculator!prev_heloc_prin_balance),2))</f>
        <v/>
      </c>
      <c r="L400" s="47" t="str">
        <f>IF(A400="","",MAX(0,MIN(1*H400,Calculator!prev_heloc_int_balance+K400)))</f>
        <v/>
      </c>
      <c r="M400" s="47" t="str">
        <f>IF(A400="","",(Calculator!prev_heloc_int_balance+K400)-L400)</f>
        <v/>
      </c>
      <c r="N400" s="47" t="str">
        <f t="shared" si="4"/>
        <v/>
      </c>
      <c r="O400" s="47" t="str">
        <f>IF(A400="","",Calculator!prev_heloc_prin_balance-N400)</f>
        <v/>
      </c>
      <c r="P400" s="47" t="str">
        <f t="shared" si="16"/>
        <v/>
      </c>
      <c r="Q400" s="40"/>
      <c r="R400" s="67" t="str">
        <f t="shared" si="5"/>
        <v/>
      </c>
      <c r="S400" s="68" t="str">
        <f t="shared" si="6"/>
        <v/>
      </c>
      <c r="T400" s="47" t="str">
        <f t="shared" si="7"/>
        <v/>
      </c>
      <c r="U400" s="47" t="str">
        <f t="shared" si="8"/>
        <v/>
      </c>
      <c r="V400" s="47" t="str">
        <f t="shared" si="9"/>
        <v/>
      </c>
      <c r="W400" s="47" t="str">
        <f t="shared" si="10"/>
        <v/>
      </c>
      <c r="X400" s="40"/>
      <c r="Y400" s="67" t="str">
        <f t="shared" si="11"/>
        <v/>
      </c>
      <c r="Z400" s="68" t="str">
        <f t="shared" si="12"/>
        <v/>
      </c>
      <c r="AA400" s="47" t="str">
        <f>IF(Y400="","",MIN($D$9+Calculator!free_cash_flow,AD399+AB400))</f>
        <v/>
      </c>
      <c r="AB400" s="47" t="str">
        <f t="shared" si="13"/>
        <v/>
      </c>
      <c r="AC400" s="47" t="str">
        <f t="shared" si="14"/>
        <v/>
      </c>
      <c r="AD400" s="47" t="str">
        <f t="shared" si="15"/>
        <v/>
      </c>
    </row>
    <row r="401" ht="12.75" customHeight="1">
      <c r="A401" s="67" t="str">
        <f>IF(OR(Calculator!prev_total_owed&lt;=0,Calculator!prev_total_owed=""),"",Calculator!prev_pmt_num+1)</f>
        <v/>
      </c>
      <c r="B401" s="68" t="str">
        <f t="shared" si="1"/>
        <v/>
      </c>
      <c r="C401" s="47" t="str">
        <f>IF(A401="","",MIN(D401+Calculator!prev_prin_balance,Calculator!loan_payment+J401))</f>
        <v/>
      </c>
      <c r="D401" s="47" t="str">
        <f>IF(A401="","",ROUND($D$6/12*MAX(0,(Calculator!prev_prin_balance)),2))</f>
        <v/>
      </c>
      <c r="E401" s="47" t="str">
        <f t="shared" si="2"/>
        <v/>
      </c>
      <c r="F401" s="47" t="str">
        <f>IF(A401="","",ROUND(SUM(Calculator!prev_prin_balance,-E401),2))</f>
        <v/>
      </c>
      <c r="G401" s="69" t="str">
        <f t="shared" si="3"/>
        <v/>
      </c>
      <c r="H401" s="47" t="str">
        <f>IF(A401="","",IF(Calculator!prev_prin_balance=0,MIN(Calculator!prev_heloc_prin_balance+Calculator!prev_heloc_int_balance+K401,MAX(0,Calculator!free_cash_flow+Calculator!loan_payment))+IF($O$7="No",0,Calculator!loan_payment+$I$6),IF($O$7="No",Calculator!free_cash_flow,$I$5)))</f>
        <v/>
      </c>
      <c r="I401" s="47" t="str">
        <f>IF(A401="","",IF($O$7="Yes",$I$6+Calculator!loan_payment,0))</f>
        <v/>
      </c>
      <c r="J401" s="47" t="str">
        <f>IF(A401="","",IF(Calculator!prev_prin_balance&lt;=0,0,IF(Calculator!prev_heloc_prin_balance&lt;Calculator!free_cash_flow,MAX(0,MIN($O$6,D401+Calculator!prev_prin_balance+Calculator!loan_payment)),0)))</f>
        <v/>
      </c>
      <c r="K401" s="47" t="str">
        <f>IF(A401="","",ROUND((B401-Calculator!prev_date)*(Calculator!prev_heloc_rate/$O$8)*MAX(0,Calculator!prev_heloc_prin_balance),2))</f>
        <v/>
      </c>
      <c r="L401" s="47" t="str">
        <f>IF(A401="","",MAX(0,MIN(1*H401,Calculator!prev_heloc_int_balance+K401)))</f>
        <v/>
      </c>
      <c r="M401" s="47" t="str">
        <f>IF(A401="","",(Calculator!prev_heloc_int_balance+K401)-L401)</f>
        <v/>
      </c>
      <c r="N401" s="47" t="str">
        <f t="shared" si="4"/>
        <v/>
      </c>
      <c r="O401" s="47" t="str">
        <f>IF(A401="","",Calculator!prev_heloc_prin_balance-N401)</f>
        <v/>
      </c>
      <c r="P401" s="47" t="str">
        <f t="shared" si="16"/>
        <v/>
      </c>
      <c r="Q401" s="40"/>
      <c r="R401" s="67" t="str">
        <f t="shared" si="5"/>
        <v/>
      </c>
      <c r="S401" s="68" t="str">
        <f t="shared" si="6"/>
        <v/>
      </c>
      <c r="T401" s="47" t="str">
        <f t="shared" si="7"/>
        <v/>
      </c>
      <c r="U401" s="47" t="str">
        <f t="shared" si="8"/>
        <v/>
      </c>
      <c r="V401" s="47" t="str">
        <f t="shared" si="9"/>
        <v/>
      </c>
      <c r="W401" s="47" t="str">
        <f t="shared" si="10"/>
        <v/>
      </c>
      <c r="X401" s="40"/>
      <c r="Y401" s="67" t="str">
        <f t="shared" si="11"/>
        <v/>
      </c>
      <c r="Z401" s="68" t="str">
        <f t="shared" si="12"/>
        <v/>
      </c>
      <c r="AA401" s="47" t="str">
        <f>IF(Y401="","",MIN($D$9+Calculator!free_cash_flow,AD400+AB401))</f>
        <v/>
      </c>
      <c r="AB401" s="47" t="str">
        <f t="shared" si="13"/>
        <v/>
      </c>
      <c r="AC401" s="47" t="str">
        <f t="shared" si="14"/>
        <v/>
      </c>
      <c r="AD401" s="47" t="str">
        <f t="shared" si="15"/>
        <v/>
      </c>
    </row>
    <row r="402" ht="12.75" customHeight="1">
      <c r="A402" s="67" t="str">
        <f>IF(OR(Calculator!prev_total_owed&lt;=0,Calculator!prev_total_owed=""),"",Calculator!prev_pmt_num+1)</f>
        <v/>
      </c>
      <c r="B402" s="68" t="str">
        <f t="shared" si="1"/>
        <v/>
      </c>
      <c r="C402" s="47" t="str">
        <f>IF(A402="","",MIN(D402+Calculator!prev_prin_balance,Calculator!loan_payment+J402))</f>
        <v/>
      </c>
      <c r="D402" s="47" t="str">
        <f>IF(A402="","",ROUND($D$6/12*MAX(0,(Calculator!prev_prin_balance)),2))</f>
        <v/>
      </c>
      <c r="E402" s="47" t="str">
        <f t="shared" si="2"/>
        <v/>
      </c>
      <c r="F402" s="47" t="str">
        <f>IF(A402="","",ROUND(SUM(Calculator!prev_prin_balance,-E402),2))</f>
        <v/>
      </c>
      <c r="G402" s="69" t="str">
        <f t="shared" si="3"/>
        <v/>
      </c>
      <c r="H402" s="47" t="str">
        <f>IF(A402="","",IF(Calculator!prev_prin_balance=0,MIN(Calculator!prev_heloc_prin_balance+Calculator!prev_heloc_int_balance+K402,MAX(0,Calculator!free_cash_flow+Calculator!loan_payment))+IF($O$7="No",0,Calculator!loan_payment+$I$6),IF($O$7="No",Calculator!free_cash_flow,$I$5)))</f>
        <v/>
      </c>
      <c r="I402" s="47" t="str">
        <f>IF(A402="","",IF($O$7="Yes",$I$6+Calculator!loan_payment,0))</f>
        <v/>
      </c>
      <c r="J402" s="47" t="str">
        <f>IF(A402="","",IF(Calculator!prev_prin_balance&lt;=0,0,IF(Calculator!prev_heloc_prin_balance&lt;Calculator!free_cash_flow,MAX(0,MIN($O$6,D402+Calculator!prev_prin_balance+Calculator!loan_payment)),0)))</f>
        <v/>
      </c>
      <c r="K402" s="47" t="str">
        <f>IF(A402="","",ROUND((B402-Calculator!prev_date)*(Calculator!prev_heloc_rate/$O$8)*MAX(0,Calculator!prev_heloc_prin_balance),2))</f>
        <v/>
      </c>
      <c r="L402" s="47" t="str">
        <f>IF(A402="","",MAX(0,MIN(1*H402,Calculator!prev_heloc_int_balance+K402)))</f>
        <v/>
      </c>
      <c r="M402" s="47" t="str">
        <f>IF(A402="","",(Calculator!prev_heloc_int_balance+K402)-L402)</f>
        <v/>
      </c>
      <c r="N402" s="47" t="str">
        <f t="shared" si="4"/>
        <v/>
      </c>
      <c r="O402" s="47" t="str">
        <f>IF(A402="","",Calculator!prev_heloc_prin_balance-N402)</f>
        <v/>
      </c>
      <c r="P402" s="47" t="str">
        <f t="shared" si="16"/>
        <v/>
      </c>
      <c r="Q402" s="40"/>
      <c r="R402" s="67" t="str">
        <f t="shared" si="5"/>
        <v/>
      </c>
      <c r="S402" s="68" t="str">
        <f t="shared" si="6"/>
        <v/>
      </c>
      <c r="T402" s="47" t="str">
        <f t="shared" si="7"/>
        <v/>
      </c>
      <c r="U402" s="47" t="str">
        <f t="shared" si="8"/>
        <v/>
      </c>
      <c r="V402" s="47" t="str">
        <f t="shared" si="9"/>
        <v/>
      </c>
      <c r="W402" s="47" t="str">
        <f t="shared" si="10"/>
        <v/>
      </c>
      <c r="X402" s="40"/>
      <c r="Y402" s="67" t="str">
        <f t="shared" si="11"/>
        <v/>
      </c>
      <c r="Z402" s="68" t="str">
        <f t="shared" si="12"/>
        <v/>
      </c>
      <c r="AA402" s="47" t="str">
        <f>IF(Y402="","",MIN($D$9+Calculator!free_cash_flow,AD401+AB402))</f>
        <v/>
      </c>
      <c r="AB402" s="47" t="str">
        <f t="shared" si="13"/>
        <v/>
      </c>
      <c r="AC402" s="47" t="str">
        <f t="shared" si="14"/>
        <v/>
      </c>
      <c r="AD402" s="47" t="str">
        <f t="shared" si="15"/>
        <v/>
      </c>
    </row>
    <row r="403" ht="12.75" customHeight="1">
      <c r="A403" s="67" t="str">
        <f>IF(OR(Calculator!prev_total_owed&lt;=0,Calculator!prev_total_owed=""),"",Calculator!prev_pmt_num+1)</f>
        <v/>
      </c>
      <c r="B403" s="68" t="str">
        <f t="shared" si="1"/>
        <v/>
      </c>
      <c r="C403" s="47" t="str">
        <f>IF(A403="","",MIN(D403+Calculator!prev_prin_balance,Calculator!loan_payment+J403))</f>
        <v/>
      </c>
      <c r="D403" s="47" t="str">
        <f>IF(A403="","",ROUND($D$6/12*MAX(0,(Calculator!prev_prin_balance)),2))</f>
        <v/>
      </c>
      <c r="E403" s="47" t="str">
        <f t="shared" si="2"/>
        <v/>
      </c>
      <c r="F403" s="47" t="str">
        <f>IF(A403="","",ROUND(SUM(Calculator!prev_prin_balance,-E403),2))</f>
        <v/>
      </c>
      <c r="G403" s="69" t="str">
        <f t="shared" si="3"/>
        <v/>
      </c>
      <c r="H403" s="47" t="str">
        <f>IF(A403="","",IF(Calculator!prev_prin_balance=0,MIN(Calculator!prev_heloc_prin_balance+Calculator!prev_heloc_int_balance+K403,MAX(0,Calculator!free_cash_flow+Calculator!loan_payment))+IF($O$7="No",0,Calculator!loan_payment+$I$6),IF($O$7="No",Calculator!free_cash_flow,$I$5)))</f>
        <v/>
      </c>
      <c r="I403" s="47" t="str">
        <f>IF(A403="","",IF($O$7="Yes",$I$6+Calculator!loan_payment,0))</f>
        <v/>
      </c>
      <c r="J403" s="47" t="str">
        <f>IF(A403="","",IF(Calculator!prev_prin_balance&lt;=0,0,IF(Calculator!prev_heloc_prin_balance&lt;Calculator!free_cash_flow,MAX(0,MIN($O$6,D403+Calculator!prev_prin_balance+Calculator!loan_payment)),0)))</f>
        <v/>
      </c>
      <c r="K403" s="47" t="str">
        <f>IF(A403="","",ROUND((B403-Calculator!prev_date)*(Calculator!prev_heloc_rate/$O$8)*MAX(0,Calculator!prev_heloc_prin_balance),2))</f>
        <v/>
      </c>
      <c r="L403" s="47" t="str">
        <f>IF(A403="","",MAX(0,MIN(1*H403,Calculator!prev_heloc_int_balance+K403)))</f>
        <v/>
      </c>
      <c r="M403" s="47" t="str">
        <f>IF(A403="","",(Calculator!prev_heloc_int_balance+K403)-L403)</f>
        <v/>
      </c>
      <c r="N403" s="47" t="str">
        <f t="shared" si="4"/>
        <v/>
      </c>
      <c r="O403" s="47" t="str">
        <f>IF(A403="","",Calculator!prev_heloc_prin_balance-N403)</f>
        <v/>
      </c>
      <c r="P403" s="47" t="str">
        <f t="shared" si="16"/>
        <v/>
      </c>
      <c r="Q403" s="40"/>
      <c r="R403" s="67" t="str">
        <f t="shared" si="5"/>
        <v/>
      </c>
      <c r="S403" s="68" t="str">
        <f t="shared" si="6"/>
        <v/>
      </c>
      <c r="T403" s="47" t="str">
        <f t="shared" si="7"/>
        <v/>
      </c>
      <c r="U403" s="47" t="str">
        <f t="shared" si="8"/>
        <v/>
      </c>
      <c r="V403" s="47" t="str">
        <f t="shared" si="9"/>
        <v/>
      </c>
      <c r="W403" s="47" t="str">
        <f t="shared" si="10"/>
        <v/>
      </c>
      <c r="X403" s="40"/>
      <c r="Y403" s="67" t="str">
        <f t="shared" si="11"/>
        <v/>
      </c>
      <c r="Z403" s="68" t="str">
        <f t="shared" si="12"/>
        <v/>
      </c>
      <c r="AA403" s="47" t="str">
        <f>IF(Y403="","",MIN($D$9+Calculator!free_cash_flow,AD402+AB403))</f>
        <v/>
      </c>
      <c r="AB403" s="47" t="str">
        <f t="shared" si="13"/>
        <v/>
      </c>
      <c r="AC403" s="47" t="str">
        <f t="shared" si="14"/>
        <v/>
      </c>
      <c r="AD403" s="47" t="str">
        <f t="shared" si="15"/>
        <v/>
      </c>
    </row>
    <row r="404" ht="12.75" customHeight="1">
      <c r="A404" s="67" t="str">
        <f>IF(OR(Calculator!prev_total_owed&lt;=0,Calculator!prev_total_owed=""),"",Calculator!prev_pmt_num+1)</f>
        <v/>
      </c>
      <c r="B404" s="68" t="str">
        <f t="shared" si="1"/>
        <v/>
      </c>
      <c r="C404" s="47" t="str">
        <f>IF(A404="","",MIN(D404+Calculator!prev_prin_balance,Calculator!loan_payment+J404))</f>
        <v/>
      </c>
      <c r="D404" s="47" t="str">
        <f>IF(A404="","",ROUND($D$6/12*MAX(0,(Calculator!prev_prin_balance)),2))</f>
        <v/>
      </c>
      <c r="E404" s="47" t="str">
        <f t="shared" si="2"/>
        <v/>
      </c>
      <c r="F404" s="47" t="str">
        <f>IF(A404="","",ROUND(SUM(Calculator!prev_prin_balance,-E404),2))</f>
        <v/>
      </c>
      <c r="G404" s="69" t="str">
        <f t="shared" si="3"/>
        <v/>
      </c>
      <c r="H404" s="47" t="str">
        <f>IF(A404="","",IF(Calculator!prev_prin_balance=0,MIN(Calculator!prev_heloc_prin_balance+Calculator!prev_heloc_int_balance+K404,MAX(0,Calculator!free_cash_flow+Calculator!loan_payment))+IF($O$7="No",0,Calculator!loan_payment+$I$6),IF($O$7="No",Calculator!free_cash_flow,$I$5)))</f>
        <v/>
      </c>
      <c r="I404" s="47" t="str">
        <f>IF(A404="","",IF($O$7="Yes",$I$6+Calculator!loan_payment,0))</f>
        <v/>
      </c>
      <c r="J404" s="47" t="str">
        <f>IF(A404="","",IF(Calculator!prev_prin_balance&lt;=0,0,IF(Calculator!prev_heloc_prin_balance&lt;Calculator!free_cash_flow,MAX(0,MIN($O$6,D404+Calculator!prev_prin_balance+Calculator!loan_payment)),0)))</f>
        <v/>
      </c>
      <c r="K404" s="47" t="str">
        <f>IF(A404="","",ROUND((B404-Calculator!prev_date)*(Calculator!prev_heloc_rate/$O$8)*MAX(0,Calculator!prev_heloc_prin_balance),2))</f>
        <v/>
      </c>
      <c r="L404" s="47" t="str">
        <f>IF(A404="","",MAX(0,MIN(1*H404,Calculator!prev_heloc_int_balance+K404)))</f>
        <v/>
      </c>
      <c r="M404" s="47" t="str">
        <f>IF(A404="","",(Calculator!prev_heloc_int_balance+K404)-L404)</f>
        <v/>
      </c>
      <c r="N404" s="47" t="str">
        <f t="shared" si="4"/>
        <v/>
      </c>
      <c r="O404" s="47" t="str">
        <f>IF(A404="","",Calculator!prev_heloc_prin_balance-N404)</f>
        <v/>
      </c>
      <c r="P404" s="47" t="str">
        <f t="shared" si="16"/>
        <v/>
      </c>
      <c r="Q404" s="40"/>
      <c r="R404" s="67" t="str">
        <f t="shared" si="5"/>
        <v/>
      </c>
      <c r="S404" s="68" t="str">
        <f t="shared" si="6"/>
        <v/>
      </c>
      <c r="T404" s="47" t="str">
        <f t="shared" si="7"/>
        <v/>
      </c>
      <c r="U404" s="47" t="str">
        <f t="shared" si="8"/>
        <v/>
      </c>
      <c r="V404" s="47" t="str">
        <f t="shared" si="9"/>
        <v/>
      </c>
      <c r="W404" s="47" t="str">
        <f t="shared" si="10"/>
        <v/>
      </c>
      <c r="X404" s="40"/>
      <c r="Y404" s="67" t="str">
        <f t="shared" si="11"/>
        <v/>
      </c>
      <c r="Z404" s="68" t="str">
        <f t="shared" si="12"/>
        <v/>
      </c>
      <c r="AA404" s="47" t="str">
        <f>IF(Y404="","",MIN($D$9+Calculator!free_cash_flow,AD403+AB404))</f>
        <v/>
      </c>
      <c r="AB404" s="47" t="str">
        <f t="shared" si="13"/>
        <v/>
      </c>
      <c r="AC404" s="47" t="str">
        <f t="shared" si="14"/>
        <v/>
      </c>
      <c r="AD404" s="47" t="str">
        <f t="shared" si="15"/>
        <v/>
      </c>
    </row>
    <row r="405" ht="12.75" customHeight="1">
      <c r="A405" s="67" t="str">
        <f>IF(OR(Calculator!prev_total_owed&lt;=0,Calculator!prev_total_owed=""),"",Calculator!prev_pmt_num+1)</f>
        <v/>
      </c>
      <c r="B405" s="68" t="str">
        <f t="shared" si="1"/>
        <v/>
      </c>
      <c r="C405" s="47" t="str">
        <f>IF(A405="","",MIN(D405+Calculator!prev_prin_balance,Calculator!loan_payment+J405))</f>
        <v/>
      </c>
      <c r="D405" s="47" t="str">
        <f>IF(A405="","",ROUND($D$6/12*MAX(0,(Calculator!prev_prin_balance)),2))</f>
        <v/>
      </c>
      <c r="E405" s="47" t="str">
        <f t="shared" si="2"/>
        <v/>
      </c>
      <c r="F405" s="47" t="str">
        <f>IF(A405="","",ROUND(SUM(Calculator!prev_prin_balance,-E405),2))</f>
        <v/>
      </c>
      <c r="G405" s="69" t="str">
        <f t="shared" si="3"/>
        <v/>
      </c>
      <c r="H405" s="47" t="str">
        <f>IF(A405="","",IF(Calculator!prev_prin_balance=0,MIN(Calculator!prev_heloc_prin_balance+Calculator!prev_heloc_int_balance+K405,MAX(0,Calculator!free_cash_flow+Calculator!loan_payment))+IF($O$7="No",0,Calculator!loan_payment+$I$6),IF($O$7="No",Calculator!free_cash_flow,$I$5)))</f>
        <v/>
      </c>
      <c r="I405" s="47" t="str">
        <f>IF(A405="","",IF($O$7="Yes",$I$6+Calculator!loan_payment,0))</f>
        <v/>
      </c>
      <c r="J405" s="47" t="str">
        <f>IF(A405="","",IF(Calculator!prev_prin_balance&lt;=0,0,IF(Calculator!prev_heloc_prin_balance&lt;Calculator!free_cash_flow,MAX(0,MIN($O$6,D405+Calculator!prev_prin_balance+Calculator!loan_payment)),0)))</f>
        <v/>
      </c>
      <c r="K405" s="47" t="str">
        <f>IF(A405="","",ROUND((B405-Calculator!prev_date)*(Calculator!prev_heloc_rate/$O$8)*MAX(0,Calculator!prev_heloc_prin_balance),2))</f>
        <v/>
      </c>
      <c r="L405" s="47" t="str">
        <f>IF(A405="","",MAX(0,MIN(1*H405,Calculator!prev_heloc_int_balance+K405)))</f>
        <v/>
      </c>
      <c r="M405" s="47" t="str">
        <f>IF(A405="","",(Calculator!prev_heloc_int_balance+K405)-L405)</f>
        <v/>
      </c>
      <c r="N405" s="47" t="str">
        <f t="shared" si="4"/>
        <v/>
      </c>
      <c r="O405" s="47" t="str">
        <f>IF(A405="","",Calculator!prev_heloc_prin_balance-N405)</f>
        <v/>
      </c>
      <c r="P405" s="47" t="str">
        <f t="shared" si="16"/>
        <v/>
      </c>
      <c r="Q405" s="40"/>
      <c r="R405" s="67" t="str">
        <f t="shared" si="5"/>
        <v/>
      </c>
      <c r="S405" s="68" t="str">
        <f t="shared" si="6"/>
        <v/>
      </c>
      <c r="T405" s="47" t="str">
        <f t="shared" si="7"/>
        <v/>
      </c>
      <c r="U405" s="47" t="str">
        <f t="shared" si="8"/>
        <v/>
      </c>
      <c r="V405" s="47" t="str">
        <f t="shared" si="9"/>
        <v/>
      </c>
      <c r="W405" s="47" t="str">
        <f t="shared" si="10"/>
        <v/>
      </c>
      <c r="X405" s="40"/>
      <c r="Y405" s="67" t="str">
        <f t="shared" si="11"/>
        <v/>
      </c>
      <c r="Z405" s="68" t="str">
        <f t="shared" si="12"/>
        <v/>
      </c>
      <c r="AA405" s="47" t="str">
        <f>IF(Y405="","",MIN($D$9+Calculator!free_cash_flow,AD404+AB405))</f>
        <v/>
      </c>
      <c r="AB405" s="47" t="str">
        <f t="shared" si="13"/>
        <v/>
      </c>
      <c r="AC405" s="47" t="str">
        <f t="shared" si="14"/>
        <v/>
      </c>
      <c r="AD405" s="47" t="str">
        <f t="shared" si="15"/>
        <v/>
      </c>
    </row>
    <row r="406" ht="12.75" customHeight="1">
      <c r="A406" s="67" t="str">
        <f>IF(OR(Calculator!prev_total_owed&lt;=0,Calculator!prev_total_owed=""),"",Calculator!prev_pmt_num+1)</f>
        <v/>
      </c>
      <c r="B406" s="68" t="str">
        <f t="shared" si="1"/>
        <v/>
      </c>
      <c r="C406" s="47" t="str">
        <f>IF(A406="","",MIN(D406+Calculator!prev_prin_balance,Calculator!loan_payment+J406))</f>
        <v/>
      </c>
      <c r="D406" s="47" t="str">
        <f>IF(A406="","",ROUND($D$6/12*MAX(0,(Calculator!prev_prin_balance)),2))</f>
        <v/>
      </c>
      <c r="E406" s="47" t="str">
        <f t="shared" si="2"/>
        <v/>
      </c>
      <c r="F406" s="47" t="str">
        <f>IF(A406="","",ROUND(SUM(Calculator!prev_prin_balance,-E406),2))</f>
        <v/>
      </c>
      <c r="G406" s="69" t="str">
        <f t="shared" si="3"/>
        <v/>
      </c>
      <c r="H406" s="47" t="str">
        <f>IF(A406="","",IF(Calculator!prev_prin_balance=0,MIN(Calculator!prev_heloc_prin_balance+Calculator!prev_heloc_int_balance+K406,MAX(0,Calculator!free_cash_flow+Calculator!loan_payment))+IF($O$7="No",0,Calculator!loan_payment+$I$6),IF($O$7="No",Calculator!free_cash_flow,$I$5)))</f>
        <v/>
      </c>
      <c r="I406" s="47" t="str">
        <f>IF(A406="","",IF($O$7="Yes",$I$6+Calculator!loan_payment,0))</f>
        <v/>
      </c>
      <c r="J406" s="47" t="str">
        <f>IF(A406="","",IF(Calculator!prev_prin_balance&lt;=0,0,IF(Calculator!prev_heloc_prin_balance&lt;Calculator!free_cash_flow,MAX(0,MIN($O$6,D406+Calculator!prev_prin_balance+Calculator!loan_payment)),0)))</f>
        <v/>
      </c>
      <c r="K406" s="47" t="str">
        <f>IF(A406="","",ROUND((B406-Calculator!prev_date)*(Calculator!prev_heloc_rate/$O$8)*MAX(0,Calculator!prev_heloc_prin_balance),2))</f>
        <v/>
      </c>
      <c r="L406" s="47" t="str">
        <f>IF(A406="","",MAX(0,MIN(1*H406,Calculator!prev_heloc_int_balance+K406)))</f>
        <v/>
      </c>
      <c r="M406" s="47" t="str">
        <f>IF(A406="","",(Calculator!prev_heloc_int_balance+K406)-L406)</f>
        <v/>
      </c>
      <c r="N406" s="47" t="str">
        <f t="shared" si="4"/>
        <v/>
      </c>
      <c r="O406" s="47" t="str">
        <f>IF(A406="","",Calculator!prev_heloc_prin_balance-N406)</f>
        <v/>
      </c>
      <c r="P406" s="47" t="str">
        <f t="shared" si="16"/>
        <v/>
      </c>
      <c r="Q406" s="40"/>
      <c r="R406" s="67" t="str">
        <f t="shared" si="5"/>
        <v/>
      </c>
      <c r="S406" s="68" t="str">
        <f t="shared" si="6"/>
        <v/>
      </c>
      <c r="T406" s="47" t="str">
        <f t="shared" si="7"/>
        <v/>
      </c>
      <c r="U406" s="47" t="str">
        <f t="shared" si="8"/>
        <v/>
      </c>
      <c r="V406" s="47" t="str">
        <f t="shared" si="9"/>
        <v/>
      </c>
      <c r="W406" s="47" t="str">
        <f t="shared" si="10"/>
        <v/>
      </c>
      <c r="X406" s="40"/>
      <c r="Y406" s="67" t="str">
        <f t="shared" si="11"/>
        <v/>
      </c>
      <c r="Z406" s="68" t="str">
        <f t="shared" si="12"/>
        <v/>
      </c>
      <c r="AA406" s="47" t="str">
        <f>IF(Y406="","",MIN($D$9+Calculator!free_cash_flow,AD405+AB406))</f>
        <v/>
      </c>
      <c r="AB406" s="47" t="str">
        <f t="shared" si="13"/>
        <v/>
      </c>
      <c r="AC406" s="47" t="str">
        <f t="shared" si="14"/>
        <v/>
      </c>
      <c r="AD406" s="47" t="str">
        <f t="shared" si="15"/>
        <v/>
      </c>
    </row>
    <row r="407" ht="12.75" customHeight="1">
      <c r="A407" s="67" t="str">
        <f>IF(OR(Calculator!prev_total_owed&lt;=0,Calculator!prev_total_owed=""),"",Calculator!prev_pmt_num+1)</f>
        <v/>
      </c>
      <c r="B407" s="68" t="str">
        <f t="shared" si="1"/>
        <v/>
      </c>
      <c r="C407" s="47" t="str">
        <f>IF(A407="","",MIN(D407+Calculator!prev_prin_balance,Calculator!loan_payment+J407))</f>
        <v/>
      </c>
      <c r="D407" s="47" t="str">
        <f>IF(A407="","",ROUND($D$6/12*MAX(0,(Calculator!prev_prin_balance)),2))</f>
        <v/>
      </c>
      <c r="E407" s="47" t="str">
        <f t="shared" si="2"/>
        <v/>
      </c>
      <c r="F407" s="47" t="str">
        <f>IF(A407="","",ROUND(SUM(Calculator!prev_prin_balance,-E407),2))</f>
        <v/>
      </c>
      <c r="G407" s="69" t="str">
        <f t="shared" si="3"/>
        <v/>
      </c>
      <c r="H407" s="47" t="str">
        <f>IF(A407="","",IF(Calculator!prev_prin_balance=0,MIN(Calculator!prev_heloc_prin_balance+Calculator!prev_heloc_int_balance+K407,MAX(0,Calculator!free_cash_flow+Calculator!loan_payment))+IF($O$7="No",0,Calculator!loan_payment+$I$6),IF($O$7="No",Calculator!free_cash_flow,$I$5)))</f>
        <v/>
      </c>
      <c r="I407" s="47" t="str">
        <f>IF(A407="","",IF($O$7="Yes",$I$6+Calculator!loan_payment,0))</f>
        <v/>
      </c>
      <c r="J407" s="47" t="str">
        <f>IF(A407="","",IF(Calculator!prev_prin_balance&lt;=0,0,IF(Calculator!prev_heloc_prin_balance&lt;Calculator!free_cash_flow,MAX(0,MIN($O$6,D407+Calculator!prev_prin_balance+Calculator!loan_payment)),0)))</f>
        <v/>
      </c>
      <c r="K407" s="47" t="str">
        <f>IF(A407="","",ROUND((B407-Calculator!prev_date)*(Calculator!prev_heloc_rate/$O$8)*MAX(0,Calculator!prev_heloc_prin_balance),2))</f>
        <v/>
      </c>
      <c r="L407" s="47" t="str">
        <f>IF(A407="","",MAX(0,MIN(1*H407,Calculator!prev_heloc_int_balance+K407)))</f>
        <v/>
      </c>
      <c r="M407" s="47" t="str">
        <f>IF(A407="","",(Calculator!prev_heloc_int_balance+K407)-L407)</f>
        <v/>
      </c>
      <c r="N407" s="47" t="str">
        <f t="shared" si="4"/>
        <v/>
      </c>
      <c r="O407" s="47" t="str">
        <f>IF(A407="","",Calculator!prev_heloc_prin_balance-N407)</f>
        <v/>
      </c>
      <c r="P407" s="47" t="str">
        <f t="shared" si="16"/>
        <v/>
      </c>
      <c r="Q407" s="40"/>
      <c r="R407" s="67" t="str">
        <f t="shared" si="5"/>
        <v/>
      </c>
      <c r="S407" s="68" t="str">
        <f t="shared" si="6"/>
        <v/>
      </c>
      <c r="T407" s="47" t="str">
        <f t="shared" si="7"/>
        <v/>
      </c>
      <c r="U407" s="47" t="str">
        <f t="shared" si="8"/>
        <v/>
      </c>
      <c r="V407" s="47" t="str">
        <f t="shared" si="9"/>
        <v/>
      </c>
      <c r="W407" s="47" t="str">
        <f t="shared" si="10"/>
        <v/>
      </c>
      <c r="X407" s="40"/>
      <c r="Y407" s="67" t="str">
        <f t="shared" si="11"/>
        <v/>
      </c>
      <c r="Z407" s="68" t="str">
        <f t="shared" si="12"/>
        <v/>
      </c>
      <c r="AA407" s="47" t="str">
        <f>IF(Y407="","",MIN($D$9+Calculator!free_cash_flow,AD406+AB407))</f>
        <v/>
      </c>
      <c r="AB407" s="47" t="str">
        <f t="shared" si="13"/>
        <v/>
      </c>
      <c r="AC407" s="47" t="str">
        <f t="shared" si="14"/>
        <v/>
      </c>
      <c r="AD407" s="47" t="str">
        <f t="shared" si="15"/>
        <v/>
      </c>
    </row>
    <row r="408" ht="12.75" customHeight="1">
      <c r="A408" s="67" t="str">
        <f>IF(OR(Calculator!prev_total_owed&lt;=0,Calculator!prev_total_owed=""),"",Calculator!prev_pmt_num+1)</f>
        <v/>
      </c>
      <c r="B408" s="68" t="str">
        <f t="shared" si="1"/>
        <v/>
      </c>
      <c r="C408" s="47" t="str">
        <f>IF(A408="","",MIN(D408+Calculator!prev_prin_balance,Calculator!loan_payment+J408))</f>
        <v/>
      </c>
      <c r="D408" s="47" t="str">
        <f>IF(A408="","",ROUND($D$6/12*MAX(0,(Calculator!prev_prin_balance)),2))</f>
        <v/>
      </c>
      <c r="E408" s="47" t="str">
        <f t="shared" si="2"/>
        <v/>
      </c>
      <c r="F408" s="47" t="str">
        <f>IF(A408="","",ROUND(SUM(Calculator!prev_prin_balance,-E408),2))</f>
        <v/>
      </c>
      <c r="G408" s="69" t="str">
        <f t="shared" si="3"/>
        <v/>
      </c>
      <c r="H408" s="47" t="str">
        <f>IF(A408="","",IF(Calculator!prev_prin_balance=0,MIN(Calculator!prev_heloc_prin_balance+Calculator!prev_heloc_int_balance+K408,MAX(0,Calculator!free_cash_flow+Calculator!loan_payment))+IF($O$7="No",0,Calculator!loan_payment+$I$6),IF($O$7="No",Calculator!free_cash_flow,$I$5)))</f>
        <v/>
      </c>
      <c r="I408" s="47" t="str">
        <f>IF(A408="","",IF($O$7="Yes",$I$6+Calculator!loan_payment,0))</f>
        <v/>
      </c>
      <c r="J408" s="47" t="str">
        <f>IF(A408="","",IF(Calculator!prev_prin_balance&lt;=0,0,IF(Calculator!prev_heloc_prin_balance&lt;Calculator!free_cash_flow,MAX(0,MIN($O$6,D408+Calculator!prev_prin_balance+Calculator!loan_payment)),0)))</f>
        <v/>
      </c>
      <c r="K408" s="47" t="str">
        <f>IF(A408="","",ROUND((B408-Calculator!prev_date)*(Calculator!prev_heloc_rate/$O$8)*MAX(0,Calculator!prev_heloc_prin_balance),2))</f>
        <v/>
      </c>
      <c r="L408" s="47" t="str">
        <f>IF(A408="","",MAX(0,MIN(1*H408,Calculator!prev_heloc_int_balance+K408)))</f>
        <v/>
      </c>
      <c r="M408" s="47" t="str">
        <f>IF(A408="","",(Calculator!prev_heloc_int_balance+K408)-L408)</f>
        <v/>
      </c>
      <c r="N408" s="47" t="str">
        <f t="shared" si="4"/>
        <v/>
      </c>
      <c r="O408" s="47" t="str">
        <f>IF(A408="","",Calculator!prev_heloc_prin_balance-N408)</f>
        <v/>
      </c>
      <c r="P408" s="47" t="str">
        <f t="shared" si="16"/>
        <v/>
      </c>
      <c r="Q408" s="40"/>
      <c r="R408" s="67" t="str">
        <f t="shared" si="5"/>
        <v/>
      </c>
      <c r="S408" s="68" t="str">
        <f t="shared" si="6"/>
        <v/>
      </c>
      <c r="T408" s="47" t="str">
        <f t="shared" si="7"/>
        <v/>
      </c>
      <c r="U408" s="47" t="str">
        <f t="shared" si="8"/>
        <v/>
      </c>
      <c r="V408" s="47" t="str">
        <f t="shared" si="9"/>
        <v/>
      </c>
      <c r="W408" s="47" t="str">
        <f t="shared" si="10"/>
        <v/>
      </c>
      <c r="X408" s="40"/>
      <c r="Y408" s="67" t="str">
        <f t="shared" si="11"/>
        <v/>
      </c>
      <c r="Z408" s="68" t="str">
        <f t="shared" si="12"/>
        <v/>
      </c>
      <c r="AA408" s="47" t="str">
        <f>IF(Y408="","",MIN($D$9+Calculator!free_cash_flow,AD407+AB408))</f>
        <v/>
      </c>
      <c r="AB408" s="47" t="str">
        <f t="shared" si="13"/>
        <v/>
      </c>
      <c r="AC408" s="47" t="str">
        <f t="shared" si="14"/>
        <v/>
      </c>
      <c r="AD408" s="47" t="str">
        <f t="shared" si="15"/>
        <v/>
      </c>
    </row>
    <row r="409" ht="12.75" customHeight="1">
      <c r="A409" s="67" t="str">
        <f>IF(OR(Calculator!prev_total_owed&lt;=0,Calculator!prev_total_owed=""),"",Calculator!prev_pmt_num+1)</f>
        <v/>
      </c>
      <c r="B409" s="68" t="str">
        <f t="shared" si="1"/>
        <v/>
      </c>
      <c r="C409" s="47" t="str">
        <f>IF(A409="","",MIN(D409+Calculator!prev_prin_balance,Calculator!loan_payment+J409))</f>
        <v/>
      </c>
      <c r="D409" s="47" t="str">
        <f>IF(A409="","",ROUND($D$6/12*MAX(0,(Calculator!prev_prin_balance)),2))</f>
        <v/>
      </c>
      <c r="E409" s="47" t="str">
        <f t="shared" si="2"/>
        <v/>
      </c>
      <c r="F409" s="47" t="str">
        <f>IF(A409="","",ROUND(SUM(Calculator!prev_prin_balance,-E409),2))</f>
        <v/>
      </c>
      <c r="G409" s="69" t="str">
        <f t="shared" si="3"/>
        <v/>
      </c>
      <c r="H409" s="47" t="str">
        <f>IF(A409="","",IF(Calculator!prev_prin_balance=0,MIN(Calculator!prev_heloc_prin_balance+Calculator!prev_heloc_int_balance+K409,MAX(0,Calculator!free_cash_flow+Calculator!loan_payment))+IF($O$7="No",0,Calculator!loan_payment+$I$6),IF($O$7="No",Calculator!free_cash_flow,$I$5)))</f>
        <v/>
      </c>
      <c r="I409" s="47" t="str">
        <f>IF(A409="","",IF($O$7="Yes",$I$6+Calculator!loan_payment,0))</f>
        <v/>
      </c>
      <c r="J409" s="47" t="str">
        <f>IF(A409="","",IF(Calculator!prev_prin_balance&lt;=0,0,IF(Calculator!prev_heloc_prin_balance&lt;Calculator!free_cash_flow,MAX(0,MIN($O$6,D409+Calculator!prev_prin_balance+Calculator!loan_payment)),0)))</f>
        <v/>
      </c>
      <c r="K409" s="47" t="str">
        <f>IF(A409="","",ROUND((B409-Calculator!prev_date)*(Calculator!prev_heloc_rate/$O$8)*MAX(0,Calculator!prev_heloc_prin_balance),2))</f>
        <v/>
      </c>
      <c r="L409" s="47" t="str">
        <f>IF(A409="","",MAX(0,MIN(1*H409,Calculator!prev_heloc_int_balance+K409)))</f>
        <v/>
      </c>
      <c r="M409" s="47" t="str">
        <f>IF(A409="","",(Calculator!prev_heloc_int_balance+K409)-L409)</f>
        <v/>
      </c>
      <c r="N409" s="47" t="str">
        <f t="shared" si="4"/>
        <v/>
      </c>
      <c r="O409" s="47" t="str">
        <f>IF(A409="","",Calculator!prev_heloc_prin_balance-N409)</f>
        <v/>
      </c>
      <c r="P409" s="47" t="str">
        <f t="shared" si="16"/>
        <v/>
      </c>
      <c r="Q409" s="40"/>
      <c r="R409" s="67" t="str">
        <f t="shared" si="5"/>
        <v/>
      </c>
      <c r="S409" s="68" t="str">
        <f t="shared" si="6"/>
        <v/>
      </c>
      <c r="T409" s="47" t="str">
        <f t="shared" si="7"/>
        <v/>
      </c>
      <c r="U409" s="47" t="str">
        <f t="shared" si="8"/>
        <v/>
      </c>
      <c r="V409" s="47" t="str">
        <f t="shared" si="9"/>
        <v/>
      </c>
      <c r="W409" s="47" t="str">
        <f t="shared" si="10"/>
        <v/>
      </c>
      <c r="X409" s="40"/>
      <c r="Y409" s="67" t="str">
        <f t="shared" si="11"/>
        <v/>
      </c>
      <c r="Z409" s="68" t="str">
        <f t="shared" si="12"/>
        <v/>
      </c>
      <c r="AA409" s="47" t="str">
        <f>IF(Y409="","",MIN($D$9+Calculator!free_cash_flow,AD408+AB409))</f>
        <v/>
      </c>
      <c r="AB409" s="47" t="str">
        <f t="shared" si="13"/>
        <v/>
      </c>
      <c r="AC409" s="47" t="str">
        <f t="shared" si="14"/>
        <v/>
      </c>
      <c r="AD409" s="47" t="str">
        <f t="shared" si="15"/>
        <v/>
      </c>
    </row>
    <row r="410" ht="12.75" customHeight="1">
      <c r="A410" s="67" t="str">
        <f>IF(OR(Calculator!prev_total_owed&lt;=0,Calculator!prev_total_owed=""),"",Calculator!prev_pmt_num+1)</f>
        <v/>
      </c>
      <c r="B410" s="68" t="str">
        <f t="shared" si="1"/>
        <v/>
      </c>
      <c r="C410" s="47" t="str">
        <f>IF(A410="","",MIN(D410+Calculator!prev_prin_balance,Calculator!loan_payment+J410))</f>
        <v/>
      </c>
      <c r="D410" s="47" t="str">
        <f>IF(A410="","",ROUND($D$6/12*MAX(0,(Calculator!prev_prin_balance)),2))</f>
        <v/>
      </c>
      <c r="E410" s="47" t="str">
        <f t="shared" si="2"/>
        <v/>
      </c>
      <c r="F410" s="47" t="str">
        <f>IF(A410="","",ROUND(SUM(Calculator!prev_prin_balance,-E410),2))</f>
        <v/>
      </c>
      <c r="G410" s="69" t="str">
        <f t="shared" si="3"/>
        <v/>
      </c>
      <c r="H410" s="47" t="str">
        <f>IF(A410="","",IF(Calculator!prev_prin_balance=0,MIN(Calculator!prev_heloc_prin_balance+Calculator!prev_heloc_int_balance+K410,MAX(0,Calculator!free_cash_flow+Calculator!loan_payment))+IF($O$7="No",0,Calculator!loan_payment+$I$6),IF($O$7="No",Calculator!free_cash_flow,$I$5)))</f>
        <v/>
      </c>
      <c r="I410" s="47" t="str">
        <f>IF(A410="","",IF($O$7="Yes",$I$6+Calculator!loan_payment,0))</f>
        <v/>
      </c>
      <c r="J410" s="47" t="str">
        <f>IF(A410="","",IF(Calculator!prev_prin_balance&lt;=0,0,IF(Calculator!prev_heloc_prin_balance&lt;Calculator!free_cash_flow,MAX(0,MIN($O$6,D410+Calculator!prev_prin_balance+Calculator!loan_payment)),0)))</f>
        <v/>
      </c>
      <c r="K410" s="47" t="str">
        <f>IF(A410="","",ROUND((B410-Calculator!prev_date)*(Calculator!prev_heloc_rate/$O$8)*MAX(0,Calculator!prev_heloc_prin_balance),2))</f>
        <v/>
      </c>
      <c r="L410" s="47" t="str">
        <f>IF(A410="","",MAX(0,MIN(1*H410,Calculator!prev_heloc_int_balance+K410)))</f>
        <v/>
      </c>
      <c r="M410" s="47" t="str">
        <f>IF(A410="","",(Calculator!prev_heloc_int_balance+K410)-L410)</f>
        <v/>
      </c>
      <c r="N410" s="47" t="str">
        <f t="shared" si="4"/>
        <v/>
      </c>
      <c r="O410" s="47" t="str">
        <f>IF(A410="","",Calculator!prev_heloc_prin_balance-N410)</f>
        <v/>
      </c>
      <c r="P410" s="47" t="str">
        <f t="shared" si="16"/>
        <v/>
      </c>
      <c r="Q410" s="40"/>
      <c r="R410" s="67" t="str">
        <f t="shared" si="5"/>
        <v/>
      </c>
      <c r="S410" s="68" t="str">
        <f t="shared" si="6"/>
        <v/>
      </c>
      <c r="T410" s="47" t="str">
        <f t="shared" si="7"/>
        <v/>
      </c>
      <c r="U410" s="47" t="str">
        <f t="shared" si="8"/>
        <v/>
      </c>
      <c r="V410" s="47" t="str">
        <f t="shared" si="9"/>
        <v/>
      </c>
      <c r="W410" s="47" t="str">
        <f t="shared" si="10"/>
        <v/>
      </c>
      <c r="X410" s="40"/>
      <c r="Y410" s="67" t="str">
        <f t="shared" si="11"/>
        <v/>
      </c>
      <c r="Z410" s="68" t="str">
        <f t="shared" si="12"/>
        <v/>
      </c>
      <c r="AA410" s="47" t="str">
        <f>IF(Y410="","",MIN($D$9+Calculator!free_cash_flow,AD409+AB410))</f>
        <v/>
      </c>
      <c r="AB410" s="47" t="str">
        <f t="shared" si="13"/>
        <v/>
      </c>
      <c r="AC410" s="47" t="str">
        <f t="shared" si="14"/>
        <v/>
      </c>
      <c r="AD410" s="47" t="str">
        <f t="shared" si="15"/>
        <v/>
      </c>
    </row>
    <row r="411" ht="12.75" customHeight="1">
      <c r="A411" s="67" t="str">
        <f>IF(OR(Calculator!prev_total_owed&lt;=0,Calculator!prev_total_owed=""),"",Calculator!prev_pmt_num+1)</f>
        <v/>
      </c>
      <c r="B411" s="68" t="str">
        <f t="shared" si="1"/>
        <v/>
      </c>
      <c r="C411" s="47" t="str">
        <f>IF(A411="","",MIN(D411+Calculator!prev_prin_balance,Calculator!loan_payment+J411))</f>
        <v/>
      </c>
      <c r="D411" s="47" t="str">
        <f>IF(A411="","",ROUND($D$6/12*MAX(0,(Calculator!prev_prin_balance)),2))</f>
        <v/>
      </c>
      <c r="E411" s="47" t="str">
        <f t="shared" si="2"/>
        <v/>
      </c>
      <c r="F411" s="47" t="str">
        <f>IF(A411="","",ROUND(SUM(Calculator!prev_prin_balance,-E411),2))</f>
        <v/>
      </c>
      <c r="G411" s="69" t="str">
        <f t="shared" si="3"/>
        <v/>
      </c>
      <c r="H411" s="47" t="str">
        <f>IF(A411="","",IF(Calculator!prev_prin_balance=0,MIN(Calculator!prev_heloc_prin_balance+Calculator!prev_heloc_int_balance+K411,MAX(0,Calculator!free_cash_flow+Calculator!loan_payment))+IF($O$7="No",0,Calculator!loan_payment+$I$6),IF($O$7="No",Calculator!free_cash_flow,$I$5)))</f>
        <v/>
      </c>
      <c r="I411" s="47" t="str">
        <f>IF(A411="","",IF($O$7="Yes",$I$6+Calculator!loan_payment,0))</f>
        <v/>
      </c>
      <c r="J411" s="47" t="str">
        <f>IF(A411="","",IF(Calculator!prev_prin_balance&lt;=0,0,IF(Calculator!prev_heloc_prin_balance&lt;Calculator!free_cash_flow,MAX(0,MIN($O$6,D411+Calculator!prev_prin_balance+Calculator!loan_payment)),0)))</f>
        <v/>
      </c>
      <c r="K411" s="47" t="str">
        <f>IF(A411="","",ROUND((B411-Calculator!prev_date)*(Calculator!prev_heloc_rate/$O$8)*MAX(0,Calculator!prev_heloc_prin_balance),2))</f>
        <v/>
      </c>
      <c r="L411" s="47" t="str">
        <f>IF(A411="","",MAX(0,MIN(1*H411,Calculator!prev_heloc_int_balance+K411)))</f>
        <v/>
      </c>
      <c r="M411" s="47" t="str">
        <f>IF(A411="","",(Calculator!prev_heloc_int_balance+K411)-L411)</f>
        <v/>
      </c>
      <c r="N411" s="47" t="str">
        <f t="shared" si="4"/>
        <v/>
      </c>
      <c r="O411" s="47" t="str">
        <f>IF(A411="","",Calculator!prev_heloc_prin_balance-N411)</f>
        <v/>
      </c>
      <c r="P411" s="47" t="str">
        <f t="shared" si="16"/>
        <v/>
      </c>
      <c r="Q411" s="40"/>
      <c r="R411" s="67" t="str">
        <f t="shared" si="5"/>
        <v/>
      </c>
      <c r="S411" s="68" t="str">
        <f t="shared" si="6"/>
        <v/>
      </c>
      <c r="T411" s="47" t="str">
        <f t="shared" si="7"/>
        <v/>
      </c>
      <c r="U411" s="47" t="str">
        <f t="shared" si="8"/>
        <v/>
      </c>
      <c r="V411" s="47" t="str">
        <f t="shared" si="9"/>
        <v/>
      </c>
      <c r="W411" s="47" t="str">
        <f t="shared" si="10"/>
        <v/>
      </c>
      <c r="X411" s="40"/>
      <c r="Y411" s="67" t="str">
        <f t="shared" si="11"/>
        <v/>
      </c>
      <c r="Z411" s="68" t="str">
        <f t="shared" si="12"/>
        <v/>
      </c>
      <c r="AA411" s="47" t="str">
        <f>IF(Y411="","",MIN($D$9+Calculator!free_cash_flow,AD410+AB411))</f>
        <v/>
      </c>
      <c r="AB411" s="47" t="str">
        <f t="shared" si="13"/>
        <v/>
      </c>
      <c r="AC411" s="47" t="str">
        <f t="shared" si="14"/>
        <v/>
      </c>
      <c r="AD411" s="47" t="str">
        <f t="shared" si="15"/>
        <v/>
      </c>
    </row>
    <row r="412" ht="12.75" customHeight="1">
      <c r="A412" s="67" t="str">
        <f>IF(OR(Calculator!prev_total_owed&lt;=0,Calculator!prev_total_owed=""),"",Calculator!prev_pmt_num+1)</f>
        <v/>
      </c>
      <c r="B412" s="68" t="str">
        <f t="shared" si="1"/>
        <v/>
      </c>
      <c r="C412" s="47" t="str">
        <f>IF(A412="","",MIN(D412+Calculator!prev_prin_balance,Calculator!loan_payment+J412))</f>
        <v/>
      </c>
      <c r="D412" s="47" t="str">
        <f>IF(A412="","",ROUND($D$6/12*MAX(0,(Calculator!prev_prin_balance)),2))</f>
        <v/>
      </c>
      <c r="E412" s="47" t="str">
        <f t="shared" si="2"/>
        <v/>
      </c>
      <c r="F412" s="47" t="str">
        <f>IF(A412="","",ROUND(SUM(Calculator!prev_prin_balance,-E412),2))</f>
        <v/>
      </c>
      <c r="G412" s="69" t="str">
        <f t="shared" si="3"/>
        <v/>
      </c>
      <c r="H412" s="47" t="str">
        <f>IF(A412="","",IF(Calculator!prev_prin_balance=0,MIN(Calculator!prev_heloc_prin_balance+Calculator!prev_heloc_int_balance+K412,MAX(0,Calculator!free_cash_flow+Calculator!loan_payment))+IF($O$7="No",0,Calculator!loan_payment+$I$6),IF($O$7="No",Calculator!free_cash_flow,$I$5)))</f>
        <v/>
      </c>
      <c r="I412" s="47" t="str">
        <f>IF(A412="","",IF($O$7="Yes",$I$6+Calculator!loan_payment,0))</f>
        <v/>
      </c>
      <c r="J412" s="47" t="str">
        <f>IF(A412="","",IF(Calculator!prev_prin_balance&lt;=0,0,IF(Calculator!prev_heloc_prin_balance&lt;Calculator!free_cash_flow,MAX(0,MIN($O$6,D412+Calculator!prev_prin_balance+Calculator!loan_payment)),0)))</f>
        <v/>
      </c>
      <c r="K412" s="47" t="str">
        <f>IF(A412="","",ROUND((B412-Calculator!prev_date)*(Calculator!prev_heloc_rate/$O$8)*MAX(0,Calculator!prev_heloc_prin_balance),2))</f>
        <v/>
      </c>
      <c r="L412" s="47" t="str">
        <f>IF(A412="","",MAX(0,MIN(1*H412,Calculator!prev_heloc_int_balance+K412)))</f>
        <v/>
      </c>
      <c r="M412" s="47" t="str">
        <f>IF(A412="","",(Calculator!prev_heloc_int_balance+K412)-L412)</f>
        <v/>
      </c>
      <c r="N412" s="47" t="str">
        <f t="shared" si="4"/>
        <v/>
      </c>
      <c r="O412" s="47" t="str">
        <f>IF(A412="","",Calculator!prev_heloc_prin_balance-N412)</f>
        <v/>
      </c>
      <c r="P412" s="47" t="str">
        <f t="shared" si="16"/>
        <v/>
      </c>
      <c r="Q412" s="40"/>
      <c r="R412" s="67" t="str">
        <f t="shared" si="5"/>
        <v/>
      </c>
      <c r="S412" s="68" t="str">
        <f t="shared" si="6"/>
        <v/>
      </c>
      <c r="T412" s="47" t="str">
        <f t="shared" si="7"/>
        <v/>
      </c>
      <c r="U412" s="47" t="str">
        <f t="shared" si="8"/>
        <v/>
      </c>
      <c r="V412" s="47" t="str">
        <f t="shared" si="9"/>
        <v/>
      </c>
      <c r="W412" s="47" t="str">
        <f t="shared" si="10"/>
        <v/>
      </c>
      <c r="X412" s="40"/>
      <c r="Y412" s="67" t="str">
        <f t="shared" si="11"/>
        <v/>
      </c>
      <c r="Z412" s="68" t="str">
        <f t="shared" si="12"/>
        <v/>
      </c>
      <c r="AA412" s="47" t="str">
        <f>IF(Y412="","",MIN($D$9+Calculator!free_cash_flow,AD411+AB412))</f>
        <v/>
      </c>
      <c r="AB412" s="47" t="str">
        <f t="shared" si="13"/>
        <v/>
      </c>
      <c r="AC412" s="47" t="str">
        <f t="shared" si="14"/>
        <v/>
      </c>
      <c r="AD412" s="47" t="str">
        <f t="shared" si="15"/>
        <v/>
      </c>
    </row>
    <row r="413" ht="12.75" customHeight="1">
      <c r="A413" s="67" t="str">
        <f>IF(OR(Calculator!prev_total_owed&lt;=0,Calculator!prev_total_owed=""),"",Calculator!prev_pmt_num+1)</f>
        <v/>
      </c>
      <c r="B413" s="68" t="str">
        <f t="shared" si="1"/>
        <v/>
      </c>
      <c r="C413" s="47" t="str">
        <f>IF(A413="","",MIN(D413+Calculator!prev_prin_balance,Calculator!loan_payment+J413))</f>
        <v/>
      </c>
      <c r="D413" s="47" t="str">
        <f>IF(A413="","",ROUND($D$6/12*MAX(0,(Calculator!prev_prin_balance)),2))</f>
        <v/>
      </c>
      <c r="E413" s="47" t="str">
        <f t="shared" si="2"/>
        <v/>
      </c>
      <c r="F413" s="47" t="str">
        <f>IF(A413="","",ROUND(SUM(Calculator!prev_prin_balance,-E413),2))</f>
        <v/>
      </c>
      <c r="G413" s="69" t="str">
        <f t="shared" si="3"/>
        <v/>
      </c>
      <c r="H413" s="47" t="str">
        <f>IF(A413="","",IF(Calculator!prev_prin_balance=0,MIN(Calculator!prev_heloc_prin_balance+Calculator!prev_heloc_int_balance+K413,MAX(0,Calculator!free_cash_flow+Calculator!loan_payment))+IF($O$7="No",0,Calculator!loan_payment+$I$6),IF($O$7="No",Calculator!free_cash_flow,$I$5)))</f>
        <v/>
      </c>
      <c r="I413" s="47" t="str">
        <f>IF(A413="","",IF($O$7="Yes",$I$6+Calculator!loan_payment,0))</f>
        <v/>
      </c>
      <c r="J413" s="47" t="str">
        <f>IF(A413="","",IF(Calculator!prev_prin_balance&lt;=0,0,IF(Calculator!prev_heloc_prin_balance&lt;Calculator!free_cash_flow,MAX(0,MIN($O$6,D413+Calculator!prev_prin_balance+Calculator!loan_payment)),0)))</f>
        <v/>
      </c>
      <c r="K413" s="47" t="str">
        <f>IF(A413="","",ROUND((B413-Calculator!prev_date)*(Calculator!prev_heloc_rate/$O$8)*MAX(0,Calculator!prev_heloc_prin_balance),2))</f>
        <v/>
      </c>
      <c r="L413" s="47" t="str">
        <f>IF(A413="","",MAX(0,MIN(1*H413,Calculator!prev_heloc_int_balance+K413)))</f>
        <v/>
      </c>
      <c r="M413" s="47" t="str">
        <f>IF(A413="","",(Calculator!prev_heloc_int_balance+K413)-L413)</f>
        <v/>
      </c>
      <c r="N413" s="47" t="str">
        <f t="shared" si="4"/>
        <v/>
      </c>
      <c r="O413" s="47" t="str">
        <f>IF(A413="","",Calculator!prev_heloc_prin_balance-N413)</f>
        <v/>
      </c>
      <c r="P413" s="47" t="str">
        <f t="shared" si="16"/>
        <v/>
      </c>
      <c r="Q413" s="40"/>
      <c r="R413" s="67" t="str">
        <f t="shared" si="5"/>
        <v/>
      </c>
      <c r="S413" s="68" t="str">
        <f t="shared" si="6"/>
        <v/>
      </c>
      <c r="T413" s="47" t="str">
        <f t="shared" si="7"/>
        <v/>
      </c>
      <c r="U413" s="47" t="str">
        <f t="shared" si="8"/>
        <v/>
      </c>
      <c r="V413" s="47" t="str">
        <f t="shared" si="9"/>
        <v/>
      </c>
      <c r="W413" s="47" t="str">
        <f t="shared" si="10"/>
        <v/>
      </c>
      <c r="X413" s="40"/>
      <c r="Y413" s="67" t="str">
        <f t="shared" si="11"/>
        <v/>
      </c>
      <c r="Z413" s="68" t="str">
        <f t="shared" si="12"/>
        <v/>
      </c>
      <c r="AA413" s="47" t="str">
        <f>IF(Y413="","",MIN($D$9+Calculator!free_cash_flow,AD412+AB413))</f>
        <v/>
      </c>
      <c r="AB413" s="47" t="str">
        <f t="shared" si="13"/>
        <v/>
      </c>
      <c r="AC413" s="47" t="str">
        <f t="shared" si="14"/>
        <v/>
      </c>
      <c r="AD413" s="47" t="str">
        <f t="shared" si="15"/>
        <v/>
      </c>
    </row>
    <row r="414" ht="12.75" customHeight="1">
      <c r="A414" s="67" t="str">
        <f>IF(OR(Calculator!prev_total_owed&lt;=0,Calculator!prev_total_owed=""),"",Calculator!prev_pmt_num+1)</f>
        <v/>
      </c>
      <c r="B414" s="68" t="str">
        <f t="shared" si="1"/>
        <v/>
      </c>
      <c r="C414" s="47" t="str">
        <f>IF(A414="","",MIN(D414+Calculator!prev_prin_balance,Calculator!loan_payment+J414))</f>
        <v/>
      </c>
      <c r="D414" s="47" t="str">
        <f>IF(A414="","",ROUND($D$6/12*MAX(0,(Calculator!prev_prin_balance)),2))</f>
        <v/>
      </c>
      <c r="E414" s="47" t="str">
        <f t="shared" si="2"/>
        <v/>
      </c>
      <c r="F414" s="47" t="str">
        <f>IF(A414="","",ROUND(SUM(Calculator!prev_prin_balance,-E414),2))</f>
        <v/>
      </c>
      <c r="G414" s="69" t="str">
        <f t="shared" si="3"/>
        <v/>
      </c>
      <c r="H414" s="47" t="str">
        <f>IF(A414="","",IF(Calculator!prev_prin_balance=0,MIN(Calculator!prev_heloc_prin_balance+Calculator!prev_heloc_int_balance+K414,MAX(0,Calculator!free_cash_flow+Calculator!loan_payment))+IF($O$7="No",0,Calculator!loan_payment+$I$6),IF($O$7="No",Calculator!free_cash_flow,$I$5)))</f>
        <v/>
      </c>
      <c r="I414" s="47" t="str">
        <f>IF(A414="","",IF($O$7="Yes",$I$6+Calculator!loan_payment,0))</f>
        <v/>
      </c>
      <c r="J414" s="47" t="str">
        <f>IF(A414="","",IF(Calculator!prev_prin_balance&lt;=0,0,IF(Calculator!prev_heloc_prin_balance&lt;Calculator!free_cash_flow,MAX(0,MIN($O$6,D414+Calculator!prev_prin_balance+Calculator!loan_payment)),0)))</f>
        <v/>
      </c>
      <c r="K414" s="47" t="str">
        <f>IF(A414="","",ROUND((B414-Calculator!prev_date)*(Calculator!prev_heloc_rate/$O$8)*MAX(0,Calculator!prev_heloc_prin_balance),2))</f>
        <v/>
      </c>
      <c r="L414" s="47" t="str">
        <f>IF(A414="","",MAX(0,MIN(1*H414,Calculator!prev_heloc_int_balance+K414)))</f>
        <v/>
      </c>
      <c r="M414" s="47" t="str">
        <f>IF(A414="","",(Calculator!prev_heloc_int_balance+K414)-L414)</f>
        <v/>
      </c>
      <c r="N414" s="47" t="str">
        <f t="shared" si="4"/>
        <v/>
      </c>
      <c r="O414" s="47" t="str">
        <f>IF(A414="","",Calculator!prev_heloc_prin_balance-N414)</f>
        <v/>
      </c>
      <c r="P414" s="47" t="str">
        <f t="shared" si="16"/>
        <v/>
      </c>
      <c r="Q414" s="40"/>
      <c r="R414" s="67" t="str">
        <f t="shared" si="5"/>
        <v/>
      </c>
      <c r="S414" s="68" t="str">
        <f t="shared" si="6"/>
        <v/>
      </c>
      <c r="T414" s="47" t="str">
        <f t="shared" si="7"/>
        <v/>
      </c>
      <c r="U414" s="47" t="str">
        <f t="shared" si="8"/>
        <v/>
      </c>
      <c r="V414" s="47" t="str">
        <f t="shared" si="9"/>
        <v/>
      </c>
      <c r="W414" s="47" t="str">
        <f t="shared" si="10"/>
        <v/>
      </c>
      <c r="X414" s="40"/>
      <c r="Y414" s="67" t="str">
        <f t="shared" si="11"/>
        <v/>
      </c>
      <c r="Z414" s="68" t="str">
        <f t="shared" si="12"/>
        <v/>
      </c>
      <c r="AA414" s="47" t="str">
        <f>IF(Y414="","",MIN($D$9+Calculator!free_cash_flow,AD413+AB414))</f>
        <v/>
      </c>
      <c r="AB414" s="47" t="str">
        <f t="shared" si="13"/>
        <v/>
      </c>
      <c r="AC414" s="47" t="str">
        <f t="shared" si="14"/>
        <v/>
      </c>
      <c r="AD414" s="47" t="str">
        <f t="shared" si="15"/>
        <v/>
      </c>
    </row>
    <row r="415" ht="12.75" customHeight="1">
      <c r="A415" s="67" t="str">
        <f>IF(OR(Calculator!prev_total_owed&lt;=0,Calculator!prev_total_owed=""),"",Calculator!prev_pmt_num+1)</f>
        <v/>
      </c>
      <c r="B415" s="68" t="str">
        <f t="shared" si="1"/>
        <v/>
      </c>
      <c r="C415" s="47" t="str">
        <f>IF(A415="","",MIN(D415+Calculator!prev_prin_balance,Calculator!loan_payment+J415))</f>
        <v/>
      </c>
      <c r="D415" s="47" t="str">
        <f>IF(A415="","",ROUND($D$6/12*MAX(0,(Calculator!prev_prin_balance)),2))</f>
        <v/>
      </c>
      <c r="E415" s="47" t="str">
        <f t="shared" si="2"/>
        <v/>
      </c>
      <c r="F415" s="47" t="str">
        <f>IF(A415="","",ROUND(SUM(Calculator!prev_prin_balance,-E415),2))</f>
        <v/>
      </c>
      <c r="G415" s="69" t="str">
        <f t="shared" si="3"/>
        <v/>
      </c>
      <c r="H415" s="47" t="str">
        <f>IF(A415="","",IF(Calculator!prev_prin_balance=0,MIN(Calculator!prev_heloc_prin_balance+Calculator!prev_heloc_int_balance+K415,MAX(0,Calculator!free_cash_flow+Calculator!loan_payment))+IF($O$7="No",0,Calculator!loan_payment+$I$6),IF($O$7="No",Calculator!free_cash_flow,$I$5)))</f>
        <v/>
      </c>
      <c r="I415" s="47" t="str">
        <f>IF(A415="","",IF($O$7="Yes",$I$6+Calculator!loan_payment,0))</f>
        <v/>
      </c>
      <c r="J415" s="47" t="str">
        <f>IF(A415="","",IF(Calculator!prev_prin_balance&lt;=0,0,IF(Calculator!prev_heloc_prin_balance&lt;Calculator!free_cash_flow,MAX(0,MIN($O$6,D415+Calculator!prev_prin_balance+Calculator!loan_payment)),0)))</f>
        <v/>
      </c>
      <c r="K415" s="47" t="str">
        <f>IF(A415="","",ROUND((B415-Calculator!prev_date)*(Calculator!prev_heloc_rate/$O$8)*MAX(0,Calculator!prev_heloc_prin_balance),2))</f>
        <v/>
      </c>
      <c r="L415" s="47" t="str">
        <f>IF(A415="","",MAX(0,MIN(1*H415,Calculator!prev_heloc_int_balance+K415)))</f>
        <v/>
      </c>
      <c r="M415" s="47" t="str">
        <f>IF(A415="","",(Calculator!prev_heloc_int_balance+K415)-L415)</f>
        <v/>
      </c>
      <c r="N415" s="47" t="str">
        <f t="shared" si="4"/>
        <v/>
      </c>
      <c r="O415" s="47" t="str">
        <f>IF(A415="","",Calculator!prev_heloc_prin_balance-N415)</f>
        <v/>
      </c>
      <c r="P415" s="47" t="str">
        <f t="shared" si="16"/>
        <v/>
      </c>
      <c r="Q415" s="40"/>
      <c r="R415" s="67" t="str">
        <f t="shared" si="5"/>
        <v/>
      </c>
      <c r="S415" s="68" t="str">
        <f t="shared" si="6"/>
        <v/>
      </c>
      <c r="T415" s="47" t="str">
        <f t="shared" si="7"/>
        <v/>
      </c>
      <c r="U415" s="47" t="str">
        <f t="shared" si="8"/>
        <v/>
      </c>
      <c r="V415" s="47" t="str">
        <f t="shared" si="9"/>
        <v/>
      </c>
      <c r="W415" s="47" t="str">
        <f t="shared" si="10"/>
        <v/>
      </c>
      <c r="X415" s="40"/>
      <c r="Y415" s="67" t="str">
        <f t="shared" si="11"/>
        <v/>
      </c>
      <c r="Z415" s="68" t="str">
        <f t="shared" si="12"/>
        <v/>
      </c>
      <c r="AA415" s="47" t="str">
        <f>IF(Y415="","",MIN($D$9+Calculator!free_cash_flow,AD414+AB415))</f>
        <v/>
      </c>
      <c r="AB415" s="47" t="str">
        <f t="shared" si="13"/>
        <v/>
      </c>
      <c r="AC415" s="47" t="str">
        <f t="shared" si="14"/>
        <v/>
      </c>
      <c r="AD415" s="47" t="str">
        <f t="shared" si="15"/>
        <v/>
      </c>
    </row>
    <row r="416" ht="12.75" customHeight="1">
      <c r="A416" s="67" t="str">
        <f>IF(OR(Calculator!prev_total_owed&lt;=0,Calculator!prev_total_owed=""),"",Calculator!prev_pmt_num+1)</f>
        <v/>
      </c>
      <c r="B416" s="68" t="str">
        <f t="shared" si="1"/>
        <v/>
      </c>
      <c r="C416" s="47" t="str">
        <f>IF(A416="","",MIN(D416+Calculator!prev_prin_balance,Calculator!loan_payment+J416))</f>
        <v/>
      </c>
      <c r="D416" s="47" t="str">
        <f>IF(A416="","",ROUND($D$6/12*MAX(0,(Calculator!prev_prin_balance)),2))</f>
        <v/>
      </c>
      <c r="E416" s="47" t="str">
        <f t="shared" si="2"/>
        <v/>
      </c>
      <c r="F416" s="47" t="str">
        <f>IF(A416="","",ROUND(SUM(Calculator!prev_prin_balance,-E416),2))</f>
        <v/>
      </c>
      <c r="G416" s="69" t="str">
        <f t="shared" si="3"/>
        <v/>
      </c>
      <c r="H416" s="47" t="str">
        <f>IF(A416="","",IF(Calculator!prev_prin_balance=0,MIN(Calculator!prev_heloc_prin_balance+Calculator!prev_heloc_int_balance+K416,MAX(0,Calculator!free_cash_flow+Calculator!loan_payment))+IF($O$7="No",0,Calculator!loan_payment+$I$6),IF($O$7="No",Calculator!free_cash_flow,$I$5)))</f>
        <v/>
      </c>
      <c r="I416" s="47" t="str">
        <f>IF(A416="","",IF($O$7="Yes",$I$6+Calculator!loan_payment,0))</f>
        <v/>
      </c>
      <c r="J416" s="47" t="str">
        <f>IF(A416="","",IF(Calculator!prev_prin_balance&lt;=0,0,IF(Calculator!prev_heloc_prin_balance&lt;Calculator!free_cash_flow,MAX(0,MIN($O$6,D416+Calculator!prev_prin_balance+Calculator!loan_payment)),0)))</f>
        <v/>
      </c>
      <c r="K416" s="47" t="str">
        <f>IF(A416="","",ROUND((B416-Calculator!prev_date)*(Calculator!prev_heloc_rate/$O$8)*MAX(0,Calculator!prev_heloc_prin_balance),2))</f>
        <v/>
      </c>
      <c r="L416" s="47" t="str">
        <f>IF(A416="","",MAX(0,MIN(1*H416,Calculator!prev_heloc_int_balance+K416)))</f>
        <v/>
      </c>
      <c r="M416" s="47" t="str">
        <f>IF(A416="","",(Calculator!prev_heloc_int_balance+K416)-L416)</f>
        <v/>
      </c>
      <c r="N416" s="47" t="str">
        <f t="shared" si="4"/>
        <v/>
      </c>
      <c r="O416" s="47" t="str">
        <f>IF(A416="","",Calculator!prev_heloc_prin_balance-N416)</f>
        <v/>
      </c>
      <c r="P416" s="47" t="str">
        <f t="shared" si="16"/>
        <v/>
      </c>
      <c r="Q416" s="40"/>
      <c r="R416" s="67" t="str">
        <f t="shared" si="5"/>
        <v/>
      </c>
      <c r="S416" s="68" t="str">
        <f t="shared" si="6"/>
        <v/>
      </c>
      <c r="T416" s="47" t="str">
        <f t="shared" si="7"/>
        <v/>
      </c>
      <c r="U416" s="47" t="str">
        <f t="shared" si="8"/>
        <v/>
      </c>
      <c r="V416" s="47" t="str">
        <f t="shared" si="9"/>
        <v/>
      </c>
      <c r="W416" s="47" t="str">
        <f t="shared" si="10"/>
        <v/>
      </c>
      <c r="X416" s="40"/>
      <c r="Y416" s="67" t="str">
        <f t="shared" si="11"/>
        <v/>
      </c>
      <c r="Z416" s="68" t="str">
        <f t="shared" si="12"/>
        <v/>
      </c>
      <c r="AA416" s="47" t="str">
        <f>IF(Y416="","",MIN($D$9+Calculator!free_cash_flow,AD415+AB416))</f>
        <v/>
      </c>
      <c r="AB416" s="47" t="str">
        <f t="shared" si="13"/>
        <v/>
      </c>
      <c r="AC416" s="47" t="str">
        <f t="shared" si="14"/>
        <v/>
      </c>
      <c r="AD416" s="47" t="str">
        <f t="shared" si="15"/>
        <v/>
      </c>
    </row>
    <row r="417" ht="12.75" customHeight="1">
      <c r="A417" s="67" t="str">
        <f>IF(OR(Calculator!prev_total_owed&lt;=0,Calculator!prev_total_owed=""),"",Calculator!prev_pmt_num+1)</f>
        <v/>
      </c>
      <c r="B417" s="68" t="str">
        <f t="shared" si="1"/>
        <v/>
      </c>
      <c r="C417" s="47" t="str">
        <f>IF(A417="","",MIN(D417+Calculator!prev_prin_balance,Calculator!loan_payment+J417))</f>
        <v/>
      </c>
      <c r="D417" s="47" t="str">
        <f>IF(A417="","",ROUND($D$6/12*MAX(0,(Calculator!prev_prin_balance)),2))</f>
        <v/>
      </c>
      <c r="E417" s="47" t="str">
        <f t="shared" si="2"/>
        <v/>
      </c>
      <c r="F417" s="47" t="str">
        <f>IF(A417="","",ROUND(SUM(Calculator!prev_prin_balance,-E417),2))</f>
        <v/>
      </c>
      <c r="G417" s="69" t="str">
        <f t="shared" si="3"/>
        <v/>
      </c>
      <c r="H417" s="47" t="str">
        <f>IF(A417="","",IF(Calculator!prev_prin_balance=0,MIN(Calculator!prev_heloc_prin_balance+Calculator!prev_heloc_int_balance+K417,MAX(0,Calculator!free_cash_flow+Calculator!loan_payment))+IF($O$7="No",0,Calculator!loan_payment+$I$6),IF($O$7="No",Calculator!free_cash_flow,$I$5)))</f>
        <v/>
      </c>
      <c r="I417" s="47" t="str">
        <f>IF(A417="","",IF($O$7="Yes",$I$6+Calculator!loan_payment,0))</f>
        <v/>
      </c>
      <c r="J417" s="47" t="str">
        <f>IF(A417="","",IF(Calculator!prev_prin_balance&lt;=0,0,IF(Calculator!prev_heloc_prin_balance&lt;Calculator!free_cash_flow,MAX(0,MIN($O$6,D417+Calculator!prev_prin_balance+Calculator!loan_payment)),0)))</f>
        <v/>
      </c>
      <c r="K417" s="47" t="str">
        <f>IF(A417="","",ROUND((B417-Calculator!prev_date)*(Calculator!prev_heloc_rate/$O$8)*MAX(0,Calculator!prev_heloc_prin_balance),2))</f>
        <v/>
      </c>
      <c r="L417" s="47" t="str">
        <f>IF(A417="","",MAX(0,MIN(1*H417,Calculator!prev_heloc_int_balance+K417)))</f>
        <v/>
      </c>
      <c r="M417" s="47" t="str">
        <f>IF(A417="","",(Calculator!prev_heloc_int_balance+K417)-L417)</f>
        <v/>
      </c>
      <c r="N417" s="47" t="str">
        <f t="shared" si="4"/>
        <v/>
      </c>
      <c r="O417" s="47" t="str">
        <f>IF(A417="","",Calculator!prev_heloc_prin_balance-N417)</f>
        <v/>
      </c>
      <c r="P417" s="47" t="str">
        <f t="shared" si="16"/>
        <v/>
      </c>
      <c r="Q417" s="40"/>
      <c r="R417" s="67" t="str">
        <f t="shared" si="5"/>
        <v/>
      </c>
      <c r="S417" s="68" t="str">
        <f t="shared" si="6"/>
        <v/>
      </c>
      <c r="T417" s="47" t="str">
        <f t="shared" si="7"/>
        <v/>
      </c>
      <c r="U417" s="47" t="str">
        <f t="shared" si="8"/>
        <v/>
      </c>
      <c r="V417" s="47" t="str">
        <f t="shared" si="9"/>
        <v/>
      </c>
      <c r="W417" s="47" t="str">
        <f t="shared" si="10"/>
        <v/>
      </c>
      <c r="X417" s="40"/>
      <c r="Y417" s="67" t="str">
        <f t="shared" si="11"/>
        <v/>
      </c>
      <c r="Z417" s="68" t="str">
        <f t="shared" si="12"/>
        <v/>
      </c>
      <c r="AA417" s="47" t="str">
        <f>IF(Y417="","",MIN($D$9+Calculator!free_cash_flow,AD416+AB417))</f>
        <v/>
      </c>
      <c r="AB417" s="47" t="str">
        <f t="shared" si="13"/>
        <v/>
      </c>
      <c r="AC417" s="47" t="str">
        <f t="shared" si="14"/>
        <v/>
      </c>
      <c r="AD417" s="47" t="str">
        <f t="shared" si="15"/>
        <v/>
      </c>
    </row>
    <row r="418" ht="12.75" customHeight="1">
      <c r="A418" s="67" t="str">
        <f>IF(OR(Calculator!prev_total_owed&lt;=0,Calculator!prev_total_owed=""),"",Calculator!prev_pmt_num+1)</f>
        <v/>
      </c>
      <c r="B418" s="68" t="str">
        <f t="shared" si="1"/>
        <v/>
      </c>
      <c r="C418" s="47" t="str">
        <f>IF(A418="","",MIN(D418+Calculator!prev_prin_balance,Calculator!loan_payment+J418))</f>
        <v/>
      </c>
      <c r="D418" s="47" t="str">
        <f>IF(A418="","",ROUND($D$6/12*MAX(0,(Calculator!prev_prin_balance)),2))</f>
        <v/>
      </c>
      <c r="E418" s="47" t="str">
        <f t="shared" si="2"/>
        <v/>
      </c>
      <c r="F418" s="47" t="str">
        <f>IF(A418="","",ROUND(SUM(Calculator!prev_prin_balance,-E418),2))</f>
        <v/>
      </c>
      <c r="G418" s="69" t="str">
        <f t="shared" si="3"/>
        <v/>
      </c>
      <c r="H418" s="47" t="str">
        <f>IF(A418="","",IF(Calculator!prev_prin_balance=0,MIN(Calculator!prev_heloc_prin_balance+Calculator!prev_heloc_int_balance+K418,MAX(0,Calculator!free_cash_flow+Calculator!loan_payment))+IF($O$7="No",0,Calculator!loan_payment+$I$6),IF($O$7="No",Calculator!free_cash_flow,$I$5)))</f>
        <v/>
      </c>
      <c r="I418" s="47" t="str">
        <f>IF(A418="","",IF($O$7="Yes",$I$6+Calculator!loan_payment,0))</f>
        <v/>
      </c>
      <c r="J418" s="47" t="str">
        <f>IF(A418="","",IF(Calculator!prev_prin_balance&lt;=0,0,IF(Calculator!prev_heloc_prin_balance&lt;Calculator!free_cash_flow,MAX(0,MIN($O$6,D418+Calculator!prev_prin_balance+Calculator!loan_payment)),0)))</f>
        <v/>
      </c>
      <c r="K418" s="47" t="str">
        <f>IF(A418="","",ROUND((B418-Calculator!prev_date)*(Calculator!prev_heloc_rate/$O$8)*MAX(0,Calculator!prev_heloc_prin_balance),2))</f>
        <v/>
      </c>
      <c r="L418" s="47" t="str">
        <f>IF(A418="","",MAX(0,MIN(1*H418,Calculator!prev_heloc_int_balance+K418)))</f>
        <v/>
      </c>
      <c r="M418" s="47" t="str">
        <f>IF(A418="","",(Calculator!prev_heloc_int_balance+K418)-L418)</f>
        <v/>
      </c>
      <c r="N418" s="47" t="str">
        <f t="shared" si="4"/>
        <v/>
      </c>
      <c r="O418" s="47" t="str">
        <f>IF(A418="","",Calculator!prev_heloc_prin_balance-N418)</f>
        <v/>
      </c>
      <c r="P418" s="47" t="str">
        <f t="shared" si="16"/>
        <v/>
      </c>
      <c r="Q418" s="40"/>
      <c r="R418" s="67" t="str">
        <f t="shared" si="5"/>
        <v/>
      </c>
      <c r="S418" s="68" t="str">
        <f t="shared" si="6"/>
        <v/>
      </c>
      <c r="T418" s="47" t="str">
        <f t="shared" si="7"/>
        <v/>
      </c>
      <c r="U418" s="47" t="str">
        <f t="shared" si="8"/>
        <v/>
      </c>
      <c r="V418" s="47" t="str">
        <f t="shared" si="9"/>
        <v/>
      </c>
      <c r="W418" s="47" t="str">
        <f t="shared" si="10"/>
        <v/>
      </c>
      <c r="X418" s="40"/>
      <c r="Y418" s="67" t="str">
        <f t="shared" si="11"/>
        <v/>
      </c>
      <c r="Z418" s="68" t="str">
        <f t="shared" si="12"/>
        <v/>
      </c>
      <c r="AA418" s="47" t="str">
        <f>IF(Y418="","",MIN($D$9+Calculator!free_cash_flow,AD417+AB418))</f>
        <v/>
      </c>
      <c r="AB418" s="47" t="str">
        <f t="shared" si="13"/>
        <v/>
      </c>
      <c r="AC418" s="47" t="str">
        <f t="shared" si="14"/>
        <v/>
      </c>
      <c r="AD418" s="47" t="str">
        <f t="shared" si="15"/>
        <v/>
      </c>
    </row>
    <row r="419" ht="12.75" customHeight="1">
      <c r="A419" s="67" t="str">
        <f>IF(OR(Calculator!prev_total_owed&lt;=0,Calculator!prev_total_owed=""),"",Calculator!prev_pmt_num+1)</f>
        <v/>
      </c>
      <c r="B419" s="68" t="str">
        <f t="shared" si="1"/>
        <v/>
      </c>
      <c r="C419" s="47" t="str">
        <f>IF(A419="","",MIN(D419+Calculator!prev_prin_balance,Calculator!loan_payment+J419))</f>
        <v/>
      </c>
      <c r="D419" s="47" t="str">
        <f>IF(A419="","",ROUND($D$6/12*MAX(0,(Calculator!prev_prin_balance)),2))</f>
        <v/>
      </c>
      <c r="E419" s="47" t="str">
        <f t="shared" si="2"/>
        <v/>
      </c>
      <c r="F419" s="47" t="str">
        <f>IF(A419="","",ROUND(SUM(Calculator!prev_prin_balance,-E419),2))</f>
        <v/>
      </c>
      <c r="G419" s="69" t="str">
        <f t="shared" si="3"/>
        <v/>
      </c>
      <c r="H419" s="47" t="str">
        <f>IF(A419="","",IF(Calculator!prev_prin_balance=0,MIN(Calculator!prev_heloc_prin_balance+Calculator!prev_heloc_int_balance+K419,MAX(0,Calculator!free_cash_flow+Calculator!loan_payment))+IF($O$7="No",0,Calculator!loan_payment+$I$6),IF($O$7="No",Calculator!free_cash_flow,$I$5)))</f>
        <v/>
      </c>
      <c r="I419" s="47" t="str">
        <f>IF(A419="","",IF($O$7="Yes",$I$6+Calculator!loan_payment,0))</f>
        <v/>
      </c>
      <c r="J419" s="47" t="str">
        <f>IF(A419="","",IF(Calculator!prev_prin_balance&lt;=0,0,IF(Calculator!prev_heloc_prin_balance&lt;Calculator!free_cash_flow,MAX(0,MIN($O$6,D419+Calculator!prev_prin_balance+Calculator!loan_payment)),0)))</f>
        <v/>
      </c>
      <c r="K419" s="47" t="str">
        <f>IF(A419="","",ROUND((B419-Calculator!prev_date)*(Calculator!prev_heloc_rate/$O$8)*MAX(0,Calculator!prev_heloc_prin_balance),2))</f>
        <v/>
      </c>
      <c r="L419" s="47" t="str">
        <f>IF(A419="","",MAX(0,MIN(1*H419,Calculator!prev_heloc_int_balance+K419)))</f>
        <v/>
      </c>
      <c r="M419" s="47" t="str">
        <f>IF(A419="","",(Calculator!prev_heloc_int_balance+K419)-L419)</f>
        <v/>
      </c>
      <c r="N419" s="47" t="str">
        <f t="shared" si="4"/>
        <v/>
      </c>
      <c r="O419" s="47" t="str">
        <f>IF(A419="","",Calculator!prev_heloc_prin_balance-N419)</f>
        <v/>
      </c>
      <c r="P419" s="47" t="str">
        <f t="shared" si="16"/>
        <v/>
      </c>
      <c r="Q419" s="40"/>
      <c r="R419" s="67" t="str">
        <f t="shared" si="5"/>
        <v/>
      </c>
      <c r="S419" s="68" t="str">
        <f t="shared" si="6"/>
        <v/>
      </c>
      <c r="T419" s="47" t="str">
        <f t="shared" si="7"/>
        <v/>
      </c>
      <c r="U419" s="47" t="str">
        <f t="shared" si="8"/>
        <v/>
      </c>
      <c r="V419" s="47" t="str">
        <f t="shared" si="9"/>
        <v/>
      </c>
      <c r="W419" s="47" t="str">
        <f t="shared" si="10"/>
        <v/>
      </c>
      <c r="X419" s="40"/>
      <c r="Y419" s="67" t="str">
        <f t="shared" si="11"/>
        <v/>
      </c>
      <c r="Z419" s="68" t="str">
        <f t="shared" si="12"/>
        <v/>
      </c>
      <c r="AA419" s="47" t="str">
        <f>IF(Y419="","",MIN($D$9+Calculator!free_cash_flow,AD418+AB419))</f>
        <v/>
      </c>
      <c r="AB419" s="47" t="str">
        <f t="shared" si="13"/>
        <v/>
      </c>
      <c r="AC419" s="47" t="str">
        <f t="shared" si="14"/>
        <v/>
      </c>
      <c r="AD419" s="47" t="str">
        <f t="shared" si="15"/>
        <v/>
      </c>
    </row>
    <row r="420" ht="12.75" customHeight="1">
      <c r="A420" s="67" t="str">
        <f>IF(OR(Calculator!prev_total_owed&lt;=0,Calculator!prev_total_owed=""),"",Calculator!prev_pmt_num+1)</f>
        <v/>
      </c>
      <c r="B420" s="68" t="str">
        <f t="shared" si="1"/>
        <v/>
      </c>
      <c r="C420" s="47" t="str">
        <f>IF(A420="","",MIN(D420+Calculator!prev_prin_balance,Calculator!loan_payment+J420))</f>
        <v/>
      </c>
      <c r="D420" s="47" t="str">
        <f>IF(A420="","",ROUND($D$6/12*MAX(0,(Calculator!prev_prin_balance)),2))</f>
        <v/>
      </c>
      <c r="E420" s="47" t="str">
        <f t="shared" si="2"/>
        <v/>
      </c>
      <c r="F420" s="47" t="str">
        <f>IF(A420="","",ROUND(SUM(Calculator!prev_prin_balance,-E420),2))</f>
        <v/>
      </c>
      <c r="G420" s="69" t="str">
        <f t="shared" si="3"/>
        <v/>
      </c>
      <c r="H420" s="47" t="str">
        <f>IF(A420="","",IF(Calculator!prev_prin_balance=0,MIN(Calculator!prev_heloc_prin_balance+Calculator!prev_heloc_int_balance+K420,MAX(0,Calculator!free_cash_flow+Calculator!loan_payment))+IF($O$7="No",0,Calculator!loan_payment+$I$6),IF($O$7="No",Calculator!free_cash_flow,$I$5)))</f>
        <v/>
      </c>
      <c r="I420" s="47" t="str">
        <f>IF(A420="","",IF($O$7="Yes",$I$6+Calculator!loan_payment,0))</f>
        <v/>
      </c>
      <c r="J420" s="47" t="str">
        <f>IF(A420="","",IF(Calculator!prev_prin_balance&lt;=0,0,IF(Calculator!prev_heloc_prin_balance&lt;Calculator!free_cash_flow,MAX(0,MIN($O$6,D420+Calculator!prev_prin_balance+Calculator!loan_payment)),0)))</f>
        <v/>
      </c>
      <c r="K420" s="47" t="str">
        <f>IF(A420="","",ROUND((B420-Calculator!prev_date)*(Calculator!prev_heloc_rate/$O$8)*MAX(0,Calculator!prev_heloc_prin_balance),2))</f>
        <v/>
      </c>
      <c r="L420" s="47" t="str">
        <f>IF(A420="","",MAX(0,MIN(1*H420,Calculator!prev_heloc_int_balance+K420)))</f>
        <v/>
      </c>
      <c r="M420" s="47" t="str">
        <f>IF(A420="","",(Calculator!prev_heloc_int_balance+K420)-L420)</f>
        <v/>
      </c>
      <c r="N420" s="47" t="str">
        <f t="shared" si="4"/>
        <v/>
      </c>
      <c r="O420" s="47" t="str">
        <f>IF(A420="","",Calculator!prev_heloc_prin_balance-N420)</f>
        <v/>
      </c>
      <c r="P420" s="47" t="str">
        <f t="shared" si="16"/>
        <v/>
      </c>
      <c r="Q420" s="40"/>
      <c r="R420" s="67" t="str">
        <f t="shared" si="5"/>
        <v/>
      </c>
      <c r="S420" s="68" t="str">
        <f t="shared" si="6"/>
        <v/>
      </c>
      <c r="T420" s="47" t="str">
        <f t="shared" si="7"/>
        <v/>
      </c>
      <c r="U420" s="47" t="str">
        <f t="shared" si="8"/>
        <v/>
      </c>
      <c r="V420" s="47" t="str">
        <f t="shared" si="9"/>
        <v/>
      </c>
      <c r="W420" s="47" t="str">
        <f t="shared" si="10"/>
        <v/>
      </c>
      <c r="X420" s="40"/>
      <c r="Y420" s="67" t="str">
        <f t="shared" si="11"/>
        <v/>
      </c>
      <c r="Z420" s="68" t="str">
        <f t="shared" si="12"/>
        <v/>
      </c>
      <c r="AA420" s="47" t="str">
        <f>IF(Y420="","",MIN($D$9+Calculator!free_cash_flow,AD419+AB420))</f>
        <v/>
      </c>
      <c r="AB420" s="47" t="str">
        <f t="shared" si="13"/>
        <v/>
      </c>
      <c r="AC420" s="47" t="str">
        <f t="shared" si="14"/>
        <v/>
      </c>
      <c r="AD420" s="47" t="str">
        <f t="shared" si="15"/>
        <v/>
      </c>
    </row>
    <row r="421" ht="12.75" customHeight="1">
      <c r="A421" s="67" t="str">
        <f>IF(OR(Calculator!prev_total_owed&lt;=0,Calculator!prev_total_owed=""),"",Calculator!prev_pmt_num+1)</f>
        <v/>
      </c>
      <c r="B421" s="68" t="str">
        <f t="shared" si="1"/>
        <v/>
      </c>
      <c r="C421" s="47" t="str">
        <f>IF(A421="","",MIN(D421+Calculator!prev_prin_balance,Calculator!loan_payment+J421))</f>
        <v/>
      </c>
      <c r="D421" s="47" t="str">
        <f>IF(A421="","",ROUND($D$6/12*MAX(0,(Calculator!prev_prin_balance)),2))</f>
        <v/>
      </c>
      <c r="E421" s="47" t="str">
        <f t="shared" si="2"/>
        <v/>
      </c>
      <c r="F421" s="47" t="str">
        <f>IF(A421="","",ROUND(SUM(Calculator!prev_prin_balance,-E421),2))</f>
        <v/>
      </c>
      <c r="G421" s="69" t="str">
        <f t="shared" si="3"/>
        <v/>
      </c>
      <c r="H421" s="47" t="str">
        <f>IF(A421="","",IF(Calculator!prev_prin_balance=0,MIN(Calculator!prev_heloc_prin_balance+Calculator!prev_heloc_int_balance+K421,MAX(0,Calculator!free_cash_flow+Calculator!loan_payment))+IF($O$7="No",0,Calculator!loan_payment+$I$6),IF($O$7="No",Calculator!free_cash_flow,$I$5)))</f>
        <v/>
      </c>
      <c r="I421" s="47" t="str">
        <f>IF(A421="","",IF($O$7="Yes",$I$6+Calculator!loan_payment,0))</f>
        <v/>
      </c>
      <c r="J421" s="47" t="str">
        <f>IF(A421="","",IF(Calculator!prev_prin_balance&lt;=0,0,IF(Calculator!prev_heloc_prin_balance&lt;Calculator!free_cash_flow,MAX(0,MIN($O$6,D421+Calculator!prev_prin_balance+Calculator!loan_payment)),0)))</f>
        <v/>
      </c>
      <c r="K421" s="47" t="str">
        <f>IF(A421="","",ROUND((B421-Calculator!prev_date)*(Calculator!prev_heloc_rate/$O$8)*MAX(0,Calculator!prev_heloc_prin_balance),2))</f>
        <v/>
      </c>
      <c r="L421" s="47" t="str">
        <f>IF(A421="","",MAX(0,MIN(1*H421,Calculator!prev_heloc_int_balance+K421)))</f>
        <v/>
      </c>
      <c r="M421" s="47" t="str">
        <f>IF(A421="","",(Calculator!prev_heloc_int_balance+K421)-L421)</f>
        <v/>
      </c>
      <c r="N421" s="47" t="str">
        <f t="shared" si="4"/>
        <v/>
      </c>
      <c r="O421" s="47" t="str">
        <f>IF(A421="","",Calculator!prev_heloc_prin_balance-N421)</f>
        <v/>
      </c>
      <c r="P421" s="47" t="str">
        <f t="shared" si="16"/>
        <v/>
      </c>
      <c r="Q421" s="40"/>
      <c r="R421" s="67" t="str">
        <f t="shared" si="5"/>
        <v/>
      </c>
      <c r="S421" s="68" t="str">
        <f t="shared" si="6"/>
        <v/>
      </c>
      <c r="T421" s="47" t="str">
        <f t="shared" si="7"/>
        <v/>
      </c>
      <c r="U421" s="47" t="str">
        <f t="shared" si="8"/>
        <v/>
      </c>
      <c r="V421" s="47" t="str">
        <f t="shared" si="9"/>
        <v/>
      </c>
      <c r="W421" s="47" t="str">
        <f t="shared" si="10"/>
        <v/>
      </c>
      <c r="X421" s="40"/>
      <c r="Y421" s="67" t="str">
        <f t="shared" si="11"/>
        <v/>
      </c>
      <c r="Z421" s="68" t="str">
        <f t="shared" si="12"/>
        <v/>
      </c>
      <c r="AA421" s="47" t="str">
        <f>IF(Y421="","",MIN($D$9+Calculator!free_cash_flow,AD420+AB421))</f>
        <v/>
      </c>
      <c r="AB421" s="47" t="str">
        <f t="shared" si="13"/>
        <v/>
      </c>
      <c r="AC421" s="47" t="str">
        <f t="shared" si="14"/>
        <v/>
      </c>
      <c r="AD421" s="47" t="str">
        <f t="shared" si="15"/>
        <v/>
      </c>
    </row>
    <row r="422" ht="12.75" customHeight="1">
      <c r="A422" s="67" t="str">
        <f>IF(OR(Calculator!prev_total_owed&lt;=0,Calculator!prev_total_owed=""),"",Calculator!prev_pmt_num+1)</f>
        <v/>
      </c>
      <c r="B422" s="68" t="str">
        <f t="shared" si="1"/>
        <v/>
      </c>
      <c r="C422" s="47" t="str">
        <f>IF(A422="","",MIN(D422+Calculator!prev_prin_balance,Calculator!loan_payment+J422))</f>
        <v/>
      </c>
      <c r="D422" s="47" t="str">
        <f>IF(A422="","",ROUND($D$6/12*MAX(0,(Calculator!prev_prin_balance)),2))</f>
        <v/>
      </c>
      <c r="E422" s="47" t="str">
        <f t="shared" si="2"/>
        <v/>
      </c>
      <c r="F422" s="47" t="str">
        <f>IF(A422="","",ROUND(SUM(Calculator!prev_prin_balance,-E422),2))</f>
        <v/>
      </c>
      <c r="G422" s="69" t="str">
        <f t="shared" si="3"/>
        <v/>
      </c>
      <c r="H422" s="47" t="str">
        <f>IF(A422="","",IF(Calculator!prev_prin_balance=0,MIN(Calculator!prev_heloc_prin_balance+Calculator!prev_heloc_int_balance+K422,MAX(0,Calculator!free_cash_flow+Calculator!loan_payment))+IF($O$7="No",0,Calculator!loan_payment+$I$6),IF($O$7="No",Calculator!free_cash_flow,$I$5)))</f>
        <v/>
      </c>
      <c r="I422" s="47" t="str">
        <f>IF(A422="","",IF($O$7="Yes",$I$6+Calculator!loan_payment,0))</f>
        <v/>
      </c>
      <c r="J422" s="47" t="str">
        <f>IF(A422="","",IF(Calculator!prev_prin_balance&lt;=0,0,IF(Calculator!prev_heloc_prin_balance&lt;Calculator!free_cash_flow,MAX(0,MIN($O$6,D422+Calculator!prev_prin_balance+Calculator!loan_payment)),0)))</f>
        <v/>
      </c>
      <c r="K422" s="47" t="str">
        <f>IF(A422="","",ROUND((B422-Calculator!prev_date)*(Calculator!prev_heloc_rate/$O$8)*MAX(0,Calculator!prev_heloc_prin_balance),2))</f>
        <v/>
      </c>
      <c r="L422" s="47" t="str">
        <f>IF(A422="","",MAX(0,MIN(1*H422,Calculator!prev_heloc_int_balance+K422)))</f>
        <v/>
      </c>
      <c r="M422" s="47" t="str">
        <f>IF(A422="","",(Calculator!prev_heloc_int_balance+K422)-L422)</f>
        <v/>
      </c>
      <c r="N422" s="47" t="str">
        <f t="shared" si="4"/>
        <v/>
      </c>
      <c r="O422" s="47" t="str">
        <f>IF(A422="","",Calculator!prev_heloc_prin_balance-N422)</f>
        <v/>
      </c>
      <c r="P422" s="47" t="str">
        <f t="shared" si="16"/>
        <v/>
      </c>
      <c r="Q422" s="40"/>
      <c r="R422" s="67" t="str">
        <f t="shared" si="5"/>
        <v/>
      </c>
      <c r="S422" s="68" t="str">
        <f t="shared" si="6"/>
        <v/>
      </c>
      <c r="T422" s="47" t="str">
        <f t="shared" si="7"/>
        <v/>
      </c>
      <c r="U422" s="47" t="str">
        <f t="shared" si="8"/>
        <v/>
      </c>
      <c r="V422" s="47" t="str">
        <f t="shared" si="9"/>
        <v/>
      </c>
      <c r="W422" s="47" t="str">
        <f t="shared" si="10"/>
        <v/>
      </c>
      <c r="X422" s="40"/>
      <c r="Y422" s="67" t="str">
        <f t="shared" si="11"/>
        <v/>
      </c>
      <c r="Z422" s="68" t="str">
        <f t="shared" si="12"/>
        <v/>
      </c>
      <c r="AA422" s="47" t="str">
        <f>IF(Y422="","",MIN($D$9+Calculator!free_cash_flow,AD421+AB422))</f>
        <v/>
      </c>
      <c r="AB422" s="47" t="str">
        <f t="shared" si="13"/>
        <v/>
      </c>
      <c r="AC422" s="47" t="str">
        <f t="shared" si="14"/>
        <v/>
      </c>
      <c r="AD422" s="47" t="str">
        <f t="shared" si="15"/>
        <v/>
      </c>
    </row>
    <row r="423" ht="12.75" customHeight="1">
      <c r="A423" s="67" t="str">
        <f>IF(OR(Calculator!prev_total_owed&lt;=0,Calculator!prev_total_owed=""),"",Calculator!prev_pmt_num+1)</f>
        <v/>
      </c>
      <c r="B423" s="68" t="str">
        <f t="shared" si="1"/>
        <v/>
      </c>
      <c r="C423" s="47" t="str">
        <f>IF(A423="","",MIN(D423+Calculator!prev_prin_balance,Calculator!loan_payment+J423))</f>
        <v/>
      </c>
      <c r="D423" s="47" t="str">
        <f>IF(A423="","",ROUND($D$6/12*MAX(0,(Calculator!prev_prin_balance)),2))</f>
        <v/>
      </c>
      <c r="E423" s="47" t="str">
        <f t="shared" si="2"/>
        <v/>
      </c>
      <c r="F423" s="47" t="str">
        <f>IF(A423="","",ROUND(SUM(Calculator!prev_prin_balance,-E423),2))</f>
        <v/>
      </c>
      <c r="G423" s="69" t="str">
        <f t="shared" si="3"/>
        <v/>
      </c>
      <c r="H423" s="47" t="str">
        <f>IF(A423="","",IF(Calculator!prev_prin_balance=0,MIN(Calculator!prev_heloc_prin_balance+Calculator!prev_heloc_int_balance+K423,MAX(0,Calculator!free_cash_flow+Calculator!loan_payment))+IF($O$7="No",0,Calculator!loan_payment+$I$6),IF($O$7="No",Calculator!free_cash_flow,$I$5)))</f>
        <v/>
      </c>
      <c r="I423" s="47" t="str">
        <f>IF(A423="","",IF($O$7="Yes",$I$6+Calculator!loan_payment,0))</f>
        <v/>
      </c>
      <c r="J423" s="47" t="str">
        <f>IF(A423="","",IF(Calculator!prev_prin_balance&lt;=0,0,IF(Calculator!prev_heloc_prin_balance&lt;Calculator!free_cash_flow,MAX(0,MIN($O$6,D423+Calculator!prev_prin_balance+Calculator!loan_payment)),0)))</f>
        <v/>
      </c>
      <c r="K423" s="47" t="str">
        <f>IF(A423="","",ROUND((B423-Calculator!prev_date)*(Calculator!prev_heloc_rate/$O$8)*MAX(0,Calculator!prev_heloc_prin_balance),2))</f>
        <v/>
      </c>
      <c r="L423" s="47" t="str">
        <f>IF(A423="","",MAX(0,MIN(1*H423,Calculator!prev_heloc_int_balance+K423)))</f>
        <v/>
      </c>
      <c r="M423" s="47" t="str">
        <f>IF(A423="","",(Calculator!prev_heloc_int_balance+K423)-L423)</f>
        <v/>
      </c>
      <c r="N423" s="47" t="str">
        <f t="shared" si="4"/>
        <v/>
      </c>
      <c r="O423" s="47" t="str">
        <f>IF(A423="","",Calculator!prev_heloc_prin_balance-N423)</f>
        <v/>
      </c>
      <c r="P423" s="47" t="str">
        <f t="shared" si="16"/>
        <v/>
      </c>
      <c r="Q423" s="40"/>
      <c r="R423" s="67" t="str">
        <f t="shared" si="5"/>
        <v/>
      </c>
      <c r="S423" s="68" t="str">
        <f t="shared" si="6"/>
        <v/>
      </c>
      <c r="T423" s="47" t="str">
        <f t="shared" si="7"/>
        <v/>
      </c>
      <c r="U423" s="47" t="str">
        <f t="shared" si="8"/>
        <v/>
      </c>
      <c r="V423" s="47" t="str">
        <f t="shared" si="9"/>
        <v/>
      </c>
      <c r="W423" s="47" t="str">
        <f t="shared" si="10"/>
        <v/>
      </c>
      <c r="X423" s="40"/>
      <c r="Y423" s="67" t="str">
        <f t="shared" si="11"/>
        <v/>
      </c>
      <c r="Z423" s="68" t="str">
        <f t="shared" si="12"/>
        <v/>
      </c>
      <c r="AA423" s="47" t="str">
        <f>IF(Y423="","",MIN($D$9+Calculator!free_cash_flow,AD422+AB423))</f>
        <v/>
      </c>
      <c r="AB423" s="47" t="str">
        <f t="shared" si="13"/>
        <v/>
      </c>
      <c r="AC423" s="47" t="str">
        <f t="shared" si="14"/>
        <v/>
      </c>
      <c r="AD423" s="47" t="str">
        <f t="shared" si="15"/>
        <v/>
      </c>
    </row>
    <row r="424" ht="12.75" customHeight="1">
      <c r="A424" s="67" t="str">
        <f>IF(OR(Calculator!prev_total_owed&lt;=0,Calculator!prev_total_owed=""),"",Calculator!prev_pmt_num+1)</f>
        <v/>
      </c>
      <c r="B424" s="68" t="str">
        <f t="shared" si="1"/>
        <v/>
      </c>
      <c r="C424" s="47" t="str">
        <f>IF(A424="","",MIN(D424+Calculator!prev_prin_balance,Calculator!loan_payment+J424))</f>
        <v/>
      </c>
      <c r="D424" s="47" t="str">
        <f>IF(A424="","",ROUND($D$6/12*MAX(0,(Calculator!prev_prin_balance)),2))</f>
        <v/>
      </c>
      <c r="E424" s="47" t="str">
        <f t="shared" si="2"/>
        <v/>
      </c>
      <c r="F424" s="47" t="str">
        <f>IF(A424="","",ROUND(SUM(Calculator!prev_prin_balance,-E424),2))</f>
        <v/>
      </c>
      <c r="G424" s="69" t="str">
        <f t="shared" si="3"/>
        <v/>
      </c>
      <c r="H424" s="47" t="str">
        <f>IF(A424="","",IF(Calculator!prev_prin_balance=0,MIN(Calculator!prev_heloc_prin_balance+Calculator!prev_heloc_int_balance+K424,MAX(0,Calculator!free_cash_flow+Calculator!loan_payment))+IF($O$7="No",0,Calculator!loan_payment+$I$6),IF($O$7="No",Calculator!free_cash_flow,$I$5)))</f>
        <v/>
      </c>
      <c r="I424" s="47" t="str">
        <f>IF(A424="","",IF($O$7="Yes",$I$6+Calculator!loan_payment,0))</f>
        <v/>
      </c>
      <c r="J424" s="47" t="str">
        <f>IF(A424="","",IF(Calculator!prev_prin_balance&lt;=0,0,IF(Calculator!prev_heloc_prin_balance&lt;Calculator!free_cash_flow,MAX(0,MIN($O$6,D424+Calculator!prev_prin_balance+Calculator!loan_payment)),0)))</f>
        <v/>
      </c>
      <c r="K424" s="47" t="str">
        <f>IF(A424="","",ROUND((B424-Calculator!prev_date)*(Calculator!prev_heloc_rate/$O$8)*MAX(0,Calculator!prev_heloc_prin_balance),2))</f>
        <v/>
      </c>
      <c r="L424" s="47" t="str">
        <f>IF(A424="","",MAX(0,MIN(1*H424,Calculator!prev_heloc_int_balance+K424)))</f>
        <v/>
      </c>
      <c r="M424" s="47" t="str">
        <f>IF(A424="","",(Calculator!prev_heloc_int_balance+K424)-L424)</f>
        <v/>
      </c>
      <c r="N424" s="47" t="str">
        <f t="shared" si="4"/>
        <v/>
      </c>
      <c r="O424" s="47" t="str">
        <f>IF(A424="","",Calculator!prev_heloc_prin_balance-N424)</f>
        <v/>
      </c>
      <c r="P424" s="47" t="str">
        <f t="shared" si="16"/>
        <v/>
      </c>
      <c r="Q424" s="40"/>
      <c r="R424" s="67" t="str">
        <f t="shared" si="5"/>
        <v/>
      </c>
      <c r="S424" s="68" t="str">
        <f t="shared" si="6"/>
        <v/>
      </c>
      <c r="T424" s="47" t="str">
        <f t="shared" si="7"/>
        <v/>
      </c>
      <c r="U424" s="47" t="str">
        <f t="shared" si="8"/>
        <v/>
      </c>
      <c r="V424" s="47" t="str">
        <f t="shared" si="9"/>
        <v/>
      </c>
      <c r="W424" s="47" t="str">
        <f t="shared" si="10"/>
        <v/>
      </c>
      <c r="X424" s="40"/>
      <c r="Y424" s="67" t="str">
        <f t="shared" si="11"/>
        <v/>
      </c>
      <c r="Z424" s="68" t="str">
        <f t="shared" si="12"/>
        <v/>
      </c>
      <c r="AA424" s="47" t="str">
        <f>IF(Y424="","",MIN($D$9+Calculator!free_cash_flow,AD423+AB424))</f>
        <v/>
      </c>
      <c r="AB424" s="47" t="str">
        <f t="shared" si="13"/>
        <v/>
      </c>
      <c r="AC424" s="47" t="str">
        <f t="shared" si="14"/>
        <v/>
      </c>
      <c r="AD424" s="47" t="str">
        <f t="shared" si="15"/>
        <v/>
      </c>
    </row>
    <row r="425" ht="12.75" customHeight="1">
      <c r="A425" s="67" t="str">
        <f>IF(OR(Calculator!prev_total_owed&lt;=0,Calculator!prev_total_owed=""),"",Calculator!prev_pmt_num+1)</f>
        <v/>
      </c>
      <c r="B425" s="68" t="str">
        <f t="shared" si="1"/>
        <v/>
      </c>
      <c r="C425" s="47" t="str">
        <f>IF(A425="","",MIN(D425+Calculator!prev_prin_balance,Calculator!loan_payment+J425))</f>
        <v/>
      </c>
      <c r="D425" s="47" t="str">
        <f>IF(A425="","",ROUND($D$6/12*MAX(0,(Calculator!prev_prin_balance)),2))</f>
        <v/>
      </c>
      <c r="E425" s="47" t="str">
        <f t="shared" si="2"/>
        <v/>
      </c>
      <c r="F425" s="47" t="str">
        <f>IF(A425="","",ROUND(SUM(Calculator!prev_prin_balance,-E425),2))</f>
        <v/>
      </c>
      <c r="G425" s="69" t="str">
        <f t="shared" si="3"/>
        <v/>
      </c>
      <c r="H425" s="47" t="str">
        <f>IF(A425="","",IF(Calculator!prev_prin_balance=0,MIN(Calculator!prev_heloc_prin_balance+Calculator!prev_heloc_int_balance+K425,MAX(0,Calculator!free_cash_flow+Calculator!loan_payment))+IF($O$7="No",0,Calculator!loan_payment+$I$6),IF($O$7="No",Calculator!free_cash_flow,$I$5)))</f>
        <v/>
      </c>
      <c r="I425" s="47" t="str">
        <f>IF(A425="","",IF($O$7="Yes",$I$6+Calculator!loan_payment,0))</f>
        <v/>
      </c>
      <c r="J425" s="47" t="str">
        <f>IF(A425="","",IF(Calculator!prev_prin_balance&lt;=0,0,IF(Calculator!prev_heloc_prin_balance&lt;Calculator!free_cash_flow,MAX(0,MIN($O$6,D425+Calculator!prev_prin_balance+Calculator!loan_payment)),0)))</f>
        <v/>
      </c>
      <c r="K425" s="47" t="str">
        <f>IF(A425="","",ROUND((B425-Calculator!prev_date)*(Calculator!prev_heloc_rate/$O$8)*MAX(0,Calculator!prev_heloc_prin_balance),2))</f>
        <v/>
      </c>
      <c r="L425" s="47" t="str">
        <f>IF(A425="","",MAX(0,MIN(1*H425,Calculator!prev_heloc_int_balance+K425)))</f>
        <v/>
      </c>
      <c r="M425" s="47" t="str">
        <f>IF(A425="","",(Calculator!prev_heloc_int_balance+K425)-L425)</f>
        <v/>
      </c>
      <c r="N425" s="47" t="str">
        <f t="shared" si="4"/>
        <v/>
      </c>
      <c r="O425" s="47" t="str">
        <f>IF(A425="","",Calculator!prev_heloc_prin_balance-N425)</f>
        <v/>
      </c>
      <c r="P425" s="47" t="str">
        <f t="shared" si="16"/>
        <v/>
      </c>
      <c r="Q425" s="40"/>
      <c r="R425" s="67" t="str">
        <f t="shared" si="5"/>
        <v/>
      </c>
      <c r="S425" s="68" t="str">
        <f t="shared" si="6"/>
        <v/>
      </c>
      <c r="T425" s="47" t="str">
        <f t="shared" si="7"/>
        <v/>
      </c>
      <c r="U425" s="47" t="str">
        <f t="shared" si="8"/>
        <v/>
      </c>
      <c r="V425" s="47" t="str">
        <f t="shared" si="9"/>
        <v/>
      </c>
      <c r="W425" s="47" t="str">
        <f t="shared" si="10"/>
        <v/>
      </c>
      <c r="X425" s="40"/>
      <c r="Y425" s="67" t="str">
        <f t="shared" si="11"/>
        <v/>
      </c>
      <c r="Z425" s="68" t="str">
        <f t="shared" si="12"/>
        <v/>
      </c>
      <c r="AA425" s="47" t="str">
        <f>IF(Y425="","",MIN($D$9+Calculator!free_cash_flow,AD424+AB425))</f>
        <v/>
      </c>
      <c r="AB425" s="47" t="str">
        <f t="shared" si="13"/>
        <v/>
      </c>
      <c r="AC425" s="47" t="str">
        <f t="shared" si="14"/>
        <v/>
      </c>
      <c r="AD425" s="47" t="str">
        <f t="shared" si="15"/>
        <v/>
      </c>
    </row>
    <row r="426" ht="12.75" customHeight="1">
      <c r="A426" s="67" t="str">
        <f>IF(OR(Calculator!prev_total_owed&lt;=0,Calculator!prev_total_owed=""),"",Calculator!prev_pmt_num+1)</f>
        <v/>
      </c>
      <c r="B426" s="68" t="str">
        <f t="shared" si="1"/>
        <v/>
      </c>
      <c r="C426" s="47" t="str">
        <f>IF(A426="","",MIN(D426+Calculator!prev_prin_balance,Calculator!loan_payment+J426))</f>
        <v/>
      </c>
      <c r="D426" s="47" t="str">
        <f>IF(A426="","",ROUND($D$6/12*MAX(0,(Calculator!prev_prin_balance)),2))</f>
        <v/>
      </c>
      <c r="E426" s="47" t="str">
        <f t="shared" si="2"/>
        <v/>
      </c>
      <c r="F426" s="47" t="str">
        <f>IF(A426="","",ROUND(SUM(Calculator!prev_prin_balance,-E426),2))</f>
        <v/>
      </c>
      <c r="G426" s="69" t="str">
        <f t="shared" si="3"/>
        <v/>
      </c>
      <c r="H426" s="47" t="str">
        <f>IF(A426="","",IF(Calculator!prev_prin_balance=0,MIN(Calculator!prev_heloc_prin_balance+Calculator!prev_heloc_int_balance+K426,MAX(0,Calculator!free_cash_flow+Calculator!loan_payment))+IF($O$7="No",0,Calculator!loan_payment+$I$6),IF($O$7="No",Calculator!free_cash_flow,$I$5)))</f>
        <v/>
      </c>
      <c r="I426" s="47" t="str">
        <f>IF(A426="","",IF($O$7="Yes",$I$6+Calculator!loan_payment,0))</f>
        <v/>
      </c>
      <c r="J426" s="47" t="str">
        <f>IF(A426="","",IF(Calculator!prev_prin_balance&lt;=0,0,IF(Calculator!prev_heloc_prin_balance&lt;Calculator!free_cash_flow,MAX(0,MIN($O$6,D426+Calculator!prev_prin_balance+Calculator!loan_payment)),0)))</f>
        <v/>
      </c>
      <c r="K426" s="47" t="str">
        <f>IF(A426="","",ROUND((B426-Calculator!prev_date)*(Calculator!prev_heloc_rate/$O$8)*MAX(0,Calculator!prev_heloc_prin_balance),2))</f>
        <v/>
      </c>
      <c r="L426" s="47" t="str">
        <f>IF(A426="","",MAX(0,MIN(1*H426,Calculator!prev_heloc_int_balance+K426)))</f>
        <v/>
      </c>
      <c r="M426" s="47" t="str">
        <f>IF(A426="","",(Calculator!prev_heloc_int_balance+K426)-L426)</f>
        <v/>
      </c>
      <c r="N426" s="47" t="str">
        <f t="shared" si="4"/>
        <v/>
      </c>
      <c r="O426" s="47" t="str">
        <f>IF(A426="","",Calculator!prev_heloc_prin_balance-N426)</f>
        <v/>
      </c>
      <c r="P426" s="47" t="str">
        <f t="shared" si="16"/>
        <v/>
      </c>
      <c r="Q426" s="40"/>
      <c r="R426" s="67" t="str">
        <f t="shared" si="5"/>
        <v/>
      </c>
      <c r="S426" s="68" t="str">
        <f t="shared" si="6"/>
        <v/>
      </c>
      <c r="T426" s="47" t="str">
        <f t="shared" si="7"/>
        <v/>
      </c>
      <c r="U426" s="47" t="str">
        <f t="shared" si="8"/>
        <v/>
      </c>
      <c r="V426" s="47" t="str">
        <f t="shared" si="9"/>
        <v/>
      </c>
      <c r="W426" s="47" t="str">
        <f t="shared" si="10"/>
        <v/>
      </c>
      <c r="X426" s="40"/>
      <c r="Y426" s="67" t="str">
        <f t="shared" si="11"/>
        <v/>
      </c>
      <c r="Z426" s="68" t="str">
        <f t="shared" si="12"/>
        <v/>
      </c>
      <c r="AA426" s="47" t="str">
        <f>IF(Y426="","",MIN($D$9+Calculator!free_cash_flow,AD425+AB426))</f>
        <v/>
      </c>
      <c r="AB426" s="47" t="str">
        <f t="shared" si="13"/>
        <v/>
      </c>
      <c r="AC426" s="47" t="str">
        <f t="shared" si="14"/>
        <v/>
      </c>
      <c r="AD426" s="47" t="str">
        <f t="shared" si="15"/>
        <v/>
      </c>
    </row>
    <row r="427" ht="12.75" customHeight="1">
      <c r="A427" s="67" t="str">
        <f>IF(OR(Calculator!prev_total_owed&lt;=0,Calculator!prev_total_owed=""),"",Calculator!prev_pmt_num+1)</f>
        <v/>
      </c>
      <c r="B427" s="68" t="str">
        <f t="shared" si="1"/>
        <v/>
      </c>
      <c r="C427" s="47" t="str">
        <f>IF(A427="","",MIN(D427+Calculator!prev_prin_balance,Calculator!loan_payment+J427))</f>
        <v/>
      </c>
      <c r="D427" s="47" t="str">
        <f>IF(A427="","",ROUND($D$6/12*MAX(0,(Calculator!prev_prin_balance)),2))</f>
        <v/>
      </c>
      <c r="E427" s="47" t="str">
        <f t="shared" si="2"/>
        <v/>
      </c>
      <c r="F427" s="47" t="str">
        <f>IF(A427="","",ROUND(SUM(Calculator!prev_prin_balance,-E427),2))</f>
        <v/>
      </c>
      <c r="G427" s="69" t="str">
        <f t="shared" si="3"/>
        <v/>
      </c>
      <c r="H427" s="47" t="str">
        <f>IF(A427="","",IF(Calculator!prev_prin_balance=0,MIN(Calculator!prev_heloc_prin_balance+Calculator!prev_heloc_int_balance+K427,MAX(0,Calculator!free_cash_flow+Calculator!loan_payment))+IF($O$7="No",0,Calculator!loan_payment+$I$6),IF($O$7="No",Calculator!free_cash_flow,$I$5)))</f>
        <v/>
      </c>
      <c r="I427" s="47" t="str">
        <f>IF(A427="","",IF($O$7="Yes",$I$6+Calculator!loan_payment,0))</f>
        <v/>
      </c>
      <c r="J427" s="47" t="str">
        <f>IF(A427="","",IF(Calculator!prev_prin_balance&lt;=0,0,IF(Calculator!prev_heloc_prin_balance&lt;Calculator!free_cash_flow,MAX(0,MIN($O$6,D427+Calculator!prev_prin_balance+Calculator!loan_payment)),0)))</f>
        <v/>
      </c>
      <c r="K427" s="47" t="str">
        <f>IF(A427="","",ROUND((B427-Calculator!prev_date)*(Calculator!prev_heloc_rate/$O$8)*MAX(0,Calculator!prev_heloc_prin_balance),2))</f>
        <v/>
      </c>
      <c r="L427" s="47" t="str">
        <f>IF(A427="","",MAX(0,MIN(1*H427,Calculator!prev_heloc_int_balance+K427)))</f>
        <v/>
      </c>
      <c r="M427" s="47" t="str">
        <f>IF(A427="","",(Calculator!prev_heloc_int_balance+K427)-L427)</f>
        <v/>
      </c>
      <c r="N427" s="47" t="str">
        <f t="shared" si="4"/>
        <v/>
      </c>
      <c r="O427" s="47" t="str">
        <f>IF(A427="","",Calculator!prev_heloc_prin_balance-N427)</f>
        <v/>
      </c>
      <c r="P427" s="47" t="str">
        <f t="shared" si="16"/>
        <v/>
      </c>
      <c r="Q427" s="40"/>
      <c r="R427" s="67" t="str">
        <f t="shared" si="5"/>
        <v/>
      </c>
      <c r="S427" s="68" t="str">
        <f t="shared" si="6"/>
        <v/>
      </c>
      <c r="T427" s="47" t="str">
        <f t="shared" si="7"/>
        <v/>
      </c>
      <c r="U427" s="47" t="str">
        <f t="shared" si="8"/>
        <v/>
      </c>
      <c r="V427" s="47" t="str">
        <f t="shared" si="9"/>
        <v/>
      </c>
      <c r="W427" s="47" t="str">
        <f t="shared" si="10"/>
        <v/>
      </c>
      <c r="X427" s="40"/>
      <c r="Y427" s="67" t="str">
        <f t="shared" si="11"/>
        <v/>
      </c>
      <c r="Z427" s="68" t="str">
        <f t="shared" si="12"/>
        <v/>
      </c>
      <c r="AA427" s="47" t="str">
        <f>IF(Y427="","",MIN($D$9+Calculator!free_cash_flow,AD426+AB427))</f>
        <v/>
      </c>
      <c r="AB427" s="47" t="str">
        <f t="shared" si="13"/>
        <v/>
      </c>
      <c r="AC427" s="47" t="str">
        <f t="shared" si="14"/>
        <v/>
      </c>
      <c r="AD427" s="47" t="str">
        <f t="shared" si="15"/>
        <v/>
      </c>
    </row>
    <row r="428" ht="12.75" customHeight="1">
      <c r="A428" s="67" t="str">
        <f>IF(OR(Calculator!prev_total_owed&lt;=0,Calculator!prev_total_owed=""),"",Calculator!prev_pmt_num+1)</f>
        <v/>
      </c>
      <c r="B428" s="68" t="str">
        <f t="shared" si="1"/>
        <v/>
      </c>
      <c r="C428" s="47" t="str">
        <f>IF(A428="","",MIN(D428+Calculator!prev_prin_balance,Calculator!loan_payment+J428))</f>
        <v/>
      </c>
      <c r="D428" s="47" t="str">
        <f>IF(A428="","",ROUND($D$6/12*MAX(0,(Calculator!prev_prin_balance)),2))</f>
        <v/>
      </c>
      <c r="E428" s="47" t="str">
        <f t="shared" si="2"/>
        <v/>
      </c>
      <c r="F428" s="47" t="str">
        <f>IF(A428="","",ROUND(SUM(Calculator!prev_prin_balance,-E428),2))</f>
        <v/>
      </c>
      <c r="G428" s="69" t="str">
        <f t="shared" si="3"/>
        <v/>
      </c>
      <c r="H428" s="47" t="str">
        <f>IF(A428="","",IF(Calculator!prev_prin_balance=0,MIN(Calculator!prev_heloc_prin_balance+Calculator!prev_heloc_int_balance+K428,MAX(0,Calculator!free_cash_flow+Calculator!loan_payment))+IF($O$7="No",0,Calculator!loan_payment+$I$6),IF($O$7="No",Calculator!free_cash_flow,$I$5)))</f>
        <v/>
      </c>
      <c r="I428" s="47" t="str">
        <f>IF(A428="","",IF($O$7="Yes",$I$6+Calculator!loan_payment,0))</f>
        <v/>
      </c>
      <c r="J428" s="47" t="str">
        <f>IF(A428="","",IF(Calculator!prev_prin_balance&lt;=0,0,IF(Calculator!prev_heloc_prin_balance&lt;Calculator!free_cash_flow,MAX(0,MIN($O$6,D428+Calculator!prev_prin_balance+Calculator!loan_payment)),0)))</f>
        <v/>
      </c>
      <c r="K428" s="47" t="str">
        <f>IF(A428="","",ROUND((B428-Calculator!prev_date)*(Calculator!prev_heloc_rate/$O$8)*MAX(0,Calculator!prev_heloc_prin_balance),2))</f>
        <v/>
      </c>
      <c r="L428" s="47" t="str">
        <f>IF(A428="","",MAX(0,MIN(1*H428,Calculator!prev_heloc_int_balance+K428)))</f>
        <v/>
      </c>
      <c r="M428" s="47" t="str">
        <f>IF(A428="","",(Calculator!prev_heloc_int_balance+K428)-L428)</f>
        <v/>
      </c>
      <c r="N428" s="47" t="str">
        <f t="shared" si="4"/>
        <v/>
      </c>
      <c r="O428" s="47" t="str">
        <f>IF(A428="","",Calculator!prev_heloc_prin_balance-N428)</f>
        <v/>
      </c>
      <c r="P428" s="47" t="str">
        <f t="shared" si="16"/>
        <v/>
      </c>
      <c r="Q428" s="40"/>
      <c r="R428" s="67" t="str">
        <f t="shared" si="5"/>
        <v/>
      </c>
      <c r="S428" s="68" t="str">
        <f t="shared" si="6"/>
        <v/>
      </c>
      <c r="T428" s="47" t="str">
        <f t="shared" si="7"/>
        <v/>
      </c>
      <c r="U428" s="47" t="str">
        <f t="shared" si="8"/>
        <v/>
      </c>
      <c r="V428" s="47" t="str">
        <f t="shared" si="9"/>
        <v/>
      </c>
      <c r="W428" s="47" t="str">
        <f t="shared" si="10"/>
        <v/>
      </c>
      <c r="X428" s="40"/>
      <c r="Y428" s="67" t="str">
        <f t="shared" si="11"/>
        <v/>
      </c>
      <c r="Z428" s="68" t="str">
        <f t="shared" si="12"/>
        <v/>
      </c>
      <c r="AA428" s="47" t="str">
        <f>IF(Y428="","",MIN($D$9+Calculator!free_cash_flow,AD427+AB428))</f>
        <v/>
      </c>
      <c r="AB428" s="47" t="str">
        <f t="shared" si="13"/>
        <v/>
      </c>
      <c r="AC428" s="47" t="str">
        <f t="shared" si="14"/>
        <v/>
      </c>
      <c r="AD428" s="47" t="str">
        <f t="shared" si="15"/>
        <v/>
      </c>
    </row>
    <row r="429" ht="12.75" customHeight="1">
      <c r="A429" s="67" t="str">
        <f>IF(OR(Calculator!prev_total_owed&lt;=0,Calculator!prev_total_owed=""),"",Calculator!prev_pmt_num+1)</f>
        <v/>
      </c>
      <c r="B429" s="68" t="str">
        <f t="shared" si="1"/>
        <v/>
      </c>
      <c r="C429" s="47" t="str">
        <f>IF(A429="","",MIN(D429+Calculator!prev_prin_balance,Calculator!loan_payment+J429))</f>
        <v/>
      </c>
      <c r="D429" s="47" t="str">
        <f>IF(A429="","",ROUND($D$6/12*MAX(0,(Calculator!prev_prin_balance)),2))</f>
        <v/>
      </c>
      <c r="E429" s="47" t="str">
        <f t="shared" si="2"/>
        <v/>
      </c>
      <c r="F429" s="47" t="str">
        <f>IF(A429="","",ROUND(SUM(Calculator!prev_prin_balance,-E429),2))</f>
        <v/>
      </c>
      <c r="G429" s="69" t="str">
        <f t="shared" si="3"/>
        <v/>
      </c>
      <c r="H429" s="47" t="str">
        <f>IF(A429="","",IF(Calculator!prev_prin_balance=0,MIN(Calculator!prev_heloc_prin_balance+Calculator!prev_heloc_int_balance+K429,MAX(0,Calculator!free_cash_flow+Calculator!loan_payment))+IF($O$7="No",0,Calculator!loan_payment+$I$6),IF($O$7="No",Calculator!free_cash_flow,$I$5)))</f>
        <v/>
      </c>
      <c r="I429" s="47" t="str">
        <f>IF(A429="","",IF($O$7="Yes",$I$6+Calculator!loan_payment,0))</f>
        <v/>
      </c>
      <c r="J429" s="47" t="str">
        <f>IF(A429="","",IF(Calculator!prev_prin_balance&lt;=0,0,IF(Calculator!prev_heloc_prin_balance&lt;Calculator!free_cash_flow,MAX(0,MIN($O$6,D429+Calculator!prev_prin_balance+Calculator!loan_payment)),0)))</f>
        <v/>
      </c>
      <c r="K429" s="47" t="str">
        <f>IF(A429="","",ROUND((B429-Calculator!prev_date)*(Calculator!prev_heloc_rate/$O$8)*MAX(0,Calculator!prev_heloc_prin_balance),2))</f>
        <v/>
      </c>
      <c r="L429" s="47" t="str">
        <f>IF(A429="","",MAX(0,MIN(1*H429,Calculator!prev_heloc_int_balance+K429)))</f>
        <v/>
      </c>
      <c r="M429" s="47" t="str">
        <f>IF(A429="","",(Calculator!prev_heloc_int_balance+K429)-L429)</f>
        <v/>
      </c>
      <c r="N429" s="47" t="str">
        <f t="shared" si="4"/>
        <v/>
      </c>
      <c r="O429" s="47" t="str">
        <f>IF(A429="","",Calculator!prev_heloc_prin_balance-N429)</f>
        <v/>
      </c>
      <c r="P429" s="47" t="str">
        <f t="shared" si="16"/>
        <v/>
      </c>
      <c r="Q429" s="40"/>
      <c r="R429" s="67" t="str">
        <f t="shared" si="5"/>
        <v/>
      </c>
      <c r="S429" s="68" t="str">
        <f t="shared" si="6"/>
        <v/>
      </c>
      <c r="T429" s="47" t="str">
        <f t="shared" si="7"/>
        <v/>
      </c>
      <c r="U429" s="47" t="str">
        <f t="shared" si="8"/>
        <v/>
      </c>
      <c r="V429" s="47" t="str">
        <f t="shared" si="9"/>
        <v/>
      </c>
      <c r="W429" s="47" t="str">
        <f t="shared" si="10"/>
        <v/>
      </c>
      <c r="X429" s="40"/>
      <c r="Y429" s="67" t="str">
        <f t="shared" si="11"/>
        <v/>
      </c>
      <c r="Z429" s="68" t="str">
        <f t="shared" si="12"/>
        <v/>
      </c>
      <c r="AA429" s="47" t="str">
        <f>IF(Y429="","",MIN($D$9+Calculator!free_cash_flow,AD428+AB429))</f>
        <v/>
      </c>
      <c r="AB429" s="47" t="str">
        <f t="shared" si="13"/>
        <v/>
      </c>
      <c r="AC429" s="47" t="str">
        <f t="shared" si="14"/>
        <v/>
      </c>
      <c r="AD429" s="47" t="str">
        <f t="shared" si="15"/>
        <v/>
      </c>
    </row>
    <row r="430" ht="12.75" customHeight="1">
      <c r="A430" s="67" t="str">
        <f>IF(OR(Calculator!prev_total_owed&lt;=0,Calculator!prev_total_owed=""),"",Calculator!prev_pmt_num+1)</f>
        <v/>
      </c>
      <c r="B430" s="68" t="str">
        <f t="shared" si="1"/>
        <v/>
      </c>
      <c r="C430" s="47" t="str">
        <f>IF(A430="","",MIN(D430+Calculator!prev_prin_balance,Calculator!loan_payment+J430))</f>
        <v/>
      </c>
      <c r="D430" s="47" t="str">
        <f>IF(A430="","",ROUND($D$6/12*MAX(0,(Calculator!prev_prin_balance)),2))</f>
        <v/>
      </c>
      <c r="E430" s="47" t="str">
        <f t="shared" si="2"/>
        <v/>
      </c>
      <c r="F430" s="47" t="str">
        <f>IF(A430="","",ROUND(SUM(Calculator!prev_prin_balance,-E430),2))</f>
        <v/>
      </c>
      <c r="G430" s="69" t="str">
        <f t="shared" si="3"/>
        <v/>
      </c>
      <c r="H430" s="47" t="str">
        <f>IF(A430="","",IF(Calculator!prev_prin_balance=0,MIN(Calculator!prev_heloc_prin_balance+Calculator!prev_heloc_int_balance+K430,MAX(0,Calculator!free_cash_flow+Calculator!loan_payment))+IF($O$7="No",0,Calculator!loan_payment+$I$6),IF($O$7="No",Calculator!free_cash_flow,$I$5)))</f>
        <v/>
      </c>
      <c r="I430" s="47" t="str">
        <f>IF(A430="","",IF($O$7="Yes",$I$6+Calculator!loan_payment,0))</f>
        <v/>
      </c>
      <c r="J430" s="47" t="str">
        <f>IF(A430="","",IF(Calculator!prev_prin_balance&lt;=0,0,IF(Calculator!prev_heloc_prin_balance&lt;Calculator!free_cash_flow,MAX(0,MIN($O$6,D430+Calculator!prev_prin_balance+Calculator!loan_payment)),0)))</f>
        <v/>
      </c>
      <c r="K430" s="47" t="str">
        <f>IF(A430="","",ROUND((B430-Calculator!prev_date)*(Calculator!prev_heloc_rate/$O$8)*MAX(0,Calculator!prev_heloc_prin_balance),2))</f>
        <v/>
      </c>
      <c r="L430" s="47" t="str">
        <f>IF(A430="","",MAX(0,MIN(1*H430,Calculator!prev_heloc_int_balance+K430)))</f>
        <v/>
      </c>
      <c r="M430" s="47" t="str">
        <f>IF(A430="","",(Calculator!prev_heloc_int_balance+K430)-L430)</f>
        <v/>
      </c>
      <c r="N430" s="47" t="str">
        <f t="shared" si="4"/>
        <v/>
      </c>
      <c r="O430" s="47" t="str">
        <f>IF(A430="","",Calculator!prev_heloc_prin_balance-N430)</f>
        <v/>
      </c>
      <c r="P430" s="47" t="str">
        <f t="shared" si="16"/>
        <v/>
      </c>
      <c r="Q430" s="40"/>
      <c r="R430" s="67" t="str">
        <f t="shared" si="5"/>
        <v/>
      </c>
      <c r="S430" s="68" t="str">
        <f t="shared" si="6"/>
        <v/>
      </c>
      <c r="T430" s="47" t="str">
        <f t="shared" si="7"/>
        <v/>
      </c>
      <c r="U430" s="47" t="str">
        <f t="shared" si="8"/>
        <v/>
      </c>
      <c r="V430" s="47" t="str">
        <f t="shared" si="9"/>
        <v/>
      </c>
      <c r="W430" s="47" t="str">
        <f t="shared" si="10"/>
        <v/>
      </c>
      <c r="X430" s="40"/>
      <c r="Y430" s="67" t="str">
        <f t="shared" si="11"/>
        <v/>
      </c>
      <c r="Z430" s="68" t="str">
        <f t="shared" si="12"/>
        <v/>
      </c>
      <c r="AA430" s="47" t="str">
        <f>IF(Y430="","",MIN($D$9+Calculator!free_cash_flow,AD429+AB430))</f>
        <v/>
      </c>
      <c r="AB430" s="47" t="str">
        <f t="shared" si="13"/>
        <v/>
      </c>
      <c r="AC430" s="47" t="str">
        <f t="shared" si="14"/>
        <v/>
      </c>
      <c r="AD430" s="47" t="str">
        <f t="shared" si="15"/>
        <v/>
      </c>
    </row>
    <row r="431" ht="12.75" customHeight="1">
      <c r="A431" s="67" t="str">
        <f>IF(OR(Calculator!prev_total_owed&lt;=0,Calculator!prev_total_owed=""),"",Calculator!prev_pmt_num+1)</f>
        <v/>
      </c>
      <c r="B431" s="68" t="str">
        <f t="shared" si="1"/>
        <v/>
      </c>
      <c r="C431" s="47" t="str">
        <f>IF(A431="","",MIN(D431+Calculator!prev_prin_balance,Calculator!loan_payment+J431))</f>
        <v/>
      </c>
      <c r="D431" s="47" t="str">
        <f>IF(A431="","",ROUND($D$6/12*MAX(0,(Calculator!prev_prin_balance)),2))</f>
        <v/>
      </c>
      <c r="E431" s="47" t="str">
        <f t="shared" si="2"/>
        <v/>
      </c>
      <c r="F431" s="47" t="str">
        <f>IF(A431="","",ROUND(SUM(Calculator!prev_prin_balance,-E431),2))</f>
        <v/>
      </c>
      <c r="G431" s="69" t="str">
        <f t="shared" si="3"/>
        <v/>
      </c>
      <c r="H431" s="47" t="str">
        <f>IF(A431="","",IF(Calculator!prev_prin_balance=0,MIN(Calculator!prev_heloc_prin_balance+Calculator!prev_heloc_int_balance+K431,MAX(0,Calculator!free_cash_flow+Calculator!loan_payment))+IF($O$7="No",0,Calculator!loan_payment+$I$6),IF($O$7="No",Calculator!free_cash_flow,$I$5)))</f>
        <v/>
      </c>
      <c r="I431" s="47" t="str">
        <f>IF(A431="","",IF($O$7="Yes",$I$6+Calculator!loan_payment,0))</f>
        <v/>
      </c>
      <c r="J431" s="47" t="str">
        <f>IF(A431="","",IF(Calculator!prev_prin_balance&lt;=0,0,IF(Calculator!prev_heloc_prin_balance&lt;Calculator!free_cash_flow,MAX(0,MIN($O$6,D431+Calculator!prev_prin_balance+Calculator!loan_payment)),0)))</f>
        <v/>
      </c>
      <c r="K431" s="47" t="str">
        <f>IF(A431="","",ROUND((B431-Calculator!prev_date)*(Calculator!prev_heloc_rate/$O$8)*MAX(0,Calculator!prev_heloc_prin_balance),2))</f>
        <v/>
      </c>
      <c r="L431" s="47" t="str">
        <f>IF(A431="","",MAX(0,MIN(1*H431,Calculator!prev_heloc_int_balance+K431)))</f>
        <v/>
      </c>
      <c r="M431" s="47" t="str">
        <f>IF(A431="","",(Calculator!prev_heloc_int_balance+K431)-L431)</f>
        <v/>
      </c>
      <c r="N431" s="47" t="str">
        <f t="shared" si="4"/>
        <v/>
      </c>
      <c r="O431" s="47" t="str">
        <f>IF(A431="","",Calculator!prev_heloc_prin_balance-N431)</f>
        <v/>
      </c>
      <c r="P431" s="47" t="str">
        <f t="shared" si="16"/>
        <v/>
      </c>
      <c r="Q431" s="40"/>
      <c r="R431" s="67" t="str">
        <f t="shared" si="5"/>
        <v/>
      </c>
      <c r="S431" s="68" t="str">
        <f t="shared" si="6"/>
        <v/>
      </c>
      <c r="T431" s="47" t="str">
        <f t="shared" si="7"/>
        <v/>
      </c>
      <c r="U431" s="47" t="str">
        <f t="shared" si="8"/>
        <v/>
      </c>
      <c r="V431" s="47" t="str">
        <f t="shared" si="9"/>
        <v/>
      </c>
      <c r="W431" s="47" t="str">
        <f t="shared" si="10"/>
        <v/>
      </c>
      <c r="X431" s="40"/>
      <c r="Y431" s="67" t="str">
        <f t="shared" si="11"/>
        <v/>
      </c>
      <c r="Z431" s="68" t="str">
        <f t="shared" si="12"/>
        <v/>
      </c>
      <c r="AA431" s="47" t="str">
        <f>IF(Y431="","",MIN($D$9+Calculator!free_cash_flow,AD430+AB431))</f>
        <v/>
      </c>
      <c r="AB431" s="47" t="str">
        <f t="shared" si="13"/>
        <v/>
      </c>
      <c r="AC431" s="47" t="str">
        <f t="shared" si="14"/>
        <v/>
      </c>
      <c r="AD431" s="47" t="str">
        <f t="shared" si="15"/>
        <v/>
      </c>
    </row>
    <row r="432" ht="12.75" customHeight="1">
      <c r="A432" s="67" t="str">
        <f>IF(OR(Calculator!prev_total_owed&lt;=0,Calculator!prev_total_owed=""),"",Calculator!prev_pmt_num+1)</f>
        <v/>
      </c>
      <c r="B432" s="68" t="str">
        <f t="shared" si="1"/>
        <v/>
      </c>
      <c r="C432" s="47" t="str">
        <f>IF(A432="","",MIN(D432+Calculator!prev_prin_balance,Calculator!loan_payment+J432))</f>
        <v/>
      </c>
      <c r="D432" s="47" t="str">
        <f>IF(A432="","",ROUND($D$6/12*MAX(0,(Calculator!prev_prin_balance)),2))</f>
        <v/>
      </c>
      <c r="E432" s="47" t="str">
        <f t="shared" si="2"/>
        <v/>
      </c>
      <c r="F432" s="47" t="str">
        <f>IF(A432="","",ROUND(SUM(Calculator!prev_prin_balance,-E432),2))</f>
        <v/>
      </c>
      <c r="G432" s="69" t="str">
        <f t="shared" si="3"/>
        <v/>
      </c>
      <c r="H432" s="47" t="str">
        <f>IF(A432="","",IF(Calculator!prev_prin_balance=0,MIN(Calculator!prev_heloc_prin_balance+Calculator!prev_heloc_int_balance+K432,MAX(0,Calculator!free_cash_flow+Calculator!loan_payment))+IF($O$7="No",0,Calculator!loan_payment+$I$6),IF($O$7="No",Calculator!free_cash_flow,$I$5)))</f>
        <v/>
      </c>
      <c r="I432" s="47" t="str">
        <f>IF(A432="","",IF($O$7="Yes",$I$6+Calculator!loan_payment,0))</f>
        <v/>
      </c>
      <c r="J432" s="47" t="str">
        <f>IF(A432="","",IF(Calculator!prev_prin_balance&lt;=0,0,IF(Calculator!prev_heloc_prin_balance&lt;Calculator!free_cash_flow,MAX(0,MIN($O$6,D432+Calculator!prev_prin_balance+Calculator!loan_payment)),0)))</f>
        <v/>
      </c>
      <c r="K432" s="47" t="str">
        <f>IF(A432="","",ROUND((B432-Calculator!prev_date)*(Calculator!prev_heloc_rate/$O$8)*MAX(0,Calculator!prev_heloc_prin_balance),2))</f>
        <v/>
      </c>
      <c r="L432" s="47" t="str">
        <f>IF(A432="","",MAX(0,MIN(1*H432,Calculator!prev_heloc_int_balance+K432)))</f>
        <v/>
      </c>
      <c r="M432" s="47" t="str">
        <f>IF(A432="","",(Calculator!prev_heloc_int_balance+K432)-L432)</f>
        <v/>
      </c>
      <c r="N432" s="47" t="str">
        <f t="shared" si="4"/>
        <v/>
      </c>
      <c r="O432" s="47" t="str">
        <f>IF(A432="","",Calculator!prev_heloc_prin_balance-N432)</f>
        <v/>
      </c>
      <c r="P432" s="47" t="str">
        <f t="shared" si="16"/>
        <v/>
      </c>
      <c r="Q432" s="40"/>
      <c r="R432" s="67" t="str">
        <f t="shared" si="5"/>
        <v/>
      </c>
      <c r="S432" s="68" t="str">
        <f t="shared" si="6"/>
        <v/>
      </c>
      <c r="T432" s="47" t="str">
        <f t="shared" si="7"/>
        <v/>
      </c>
      <c r="U432" s="47" t="str">
        <f t="shared" si="8"/>
        <v/>
      </c>
      <c r="V432" s="47" t="str">
        <f t="shared" si="9"/>
        <v/>
      </c>
      <c r="W432" s="47" t="str">
        <f t="shared" si="10"/>
        <v/>
      </c>
      <c r="X432" s="40"/>
      <c r="Y432" s="67" t="str">
        <f t="shared" si="11"/>
        <v/>
      </c>
      <c r="Z432" s="68" t="str">
        <f t="shared" si="12"/>
        <v/>
      </c>
      <c r="AA432" s="47" t="str">
        <f>IF(Y432="","",MIN($D$9+Calculator!free_cash_flow,AD431+AB432))</f>
        <v/>
      </c>
      <c r="AB432" s="47" t="str">
        <f t="shared" si="13"/>
        <v/>
      </c>
      <c r="AC432" s="47" t="str">
        <f t="shared" si="14"/>
        <v/>
      </c>
      <c r="AD432" s="47" t="str">
        <f t="shared" si="15"/>
        <v/>
      </c>
    </row>
    <row r="433" ht="12.75" customHeight="1">
      <c r="A433" s="67" t="str">
        <f>IF(OR(Calculator!prev_total_owed&lt;=0,Calculator!prev_total_owed=""),"",Calculator!prev_pmt_num+1)</f>
        <v/>
      </c>
      <c r="B433" s="68" t="str">
        <f t="shared" si="1"/>
        <v/>
      </c>
      <c r="C433" s="47" t="str">
        <f>IF(A433="","",MIN(D433+Calculator!prev_prin_balance,Calculator!loan_payment+J433))</f>
        <v/>
      </c>
      <c r="D433" s="47" t="str">
        <f>IF(A433="","",ROUND($D$6/12*MAX(0,(Calculator!prev_prin_balance)),2))</f>
        <v/>
      </c>
      <c r="E433" s="47" t="str">
        <f t="shared" si="2"/>
        <v/>
      </c>
      <c r="F433" s="47" t="str">
        <f>IF(A433="","",ROUND(SUM(Calculator!prev_prin_balance,-E433),2))</f>
        <v/>
      </c>
      <c r="G433" s="69" t="str">
        <f t="shared" si="3"/>
        <v/>
      </c>
      <c r="H433" s="47" t="str">
        <f>IF(A433="","",IF(Calculator!prev_prin_balance=0,MIN(Calculator!prev_heloc_prin_balance+Calculator!prev_heloc_int_balance+K433,MAX(0,Calculator!free_cash_flow+Calculator!loan_payment))+IF($O$7="No",0,Calculator!loan_payment+$I$6),IF($O$7="No",Calculator!free_cash_flow,$I$5)))</f>
        <v/>
      </c>
      <c r="I433" s="47" t="str">
        <f>IF(A433="","",IF($O$7="Yes",$I$6+Calculator!loan_payment,0))</f>
        <v/>
      </c>
      <c r="J433" s="47" t="str">
        <f>IF(A433="","",IF(Calculator!prev_prin_balance&lt;=0,0,IF(Calculator!prev_heloc_prin_balance&lt;Calculator!free_cash_flow,MAX(0,MIN($O$6,D433+Calculator!prev_prin_balance+Calculator!loan_payment)),0)))</f>
        <v/>
      </c>
      <c r="K433" s="47" t="str">
        <f>IF(A433="","",ROUND((B433-Calculator!prev_date)*(Calculator!prev_heloc_rate/$O$8)*MAX(0,Calculator!prev_heloc_prin_balance),2))</f>
        <v/>
      </c>
      <c r="L433" s="47" t="str">
        <f>IF(A433="","",MAX(0,MIN(1*H433,Calculator!prev_heloc_int_balance+K433)))</f>
        <v/>
      </c>
      <c r="M433" s="47" t="str">
        <f>IF(A433="","",(Calculator!prev_heloc_int_balance+K433)-L433)</f>
        <v/>
      </c>
      <c r="N433" s="47" t="str">
        <f t="shared" si="4"/>
        <v/>
      </c>
      <c r="O433" s="47" t="str">
        <f>IF(A433="","",Calculator!prev_heloc_prin_balance-N433)</f>
        <v/>
      </c>
      <c r="P433" s="47" t="str">
        <f t="shared" si="16"/>
        <v/>
      </c>
      <c r="Q433" s="40"/>
      <c r="R433" s="67" t="str">
        <f t="shared" si="5"/>
        <v/>
      </c>
      <c r="S433" s="68" t="str">
        <f t="shared" si="6"/>
        <v/>
      </c>
      <c r="T433" s="47" t="str">
        <f t="shared" si="7"/>
        <v/>
      </c>
      <c r="U433" s="47" t="str">
        <f t="shared" si="8"/>
        <v/>
      </c>
      <c r="V433" s="47" t="str">
        <f t="shared" si="9"/>
        <v/>
      </c>
      <c r="W433" s="47" t="str">
        <f t="shared" si="10"/>
        <v/>
      </c>
      <c r="X433" s="40"/>
      <c r="Y433" s="67" t="str">
        <f t="shared" si="11"/>
        <v/>
      </c>
      <c r="Z433" s="68" t="str">
        <f t="shared" si="12"/>
        <v/>
      </c>
      <c r="AA433" s="47" t="str">
        <f>IF(Y433="","",MIN($D$9+Calculator!free_cash_flow,AD432+AB433))</f>
        <v/>
      </c>
      <c r="AB433" s="47" t="str">
        <f t="shared" si="13"/>
        <v/>
      </c>
      <c r="AC433" s="47" t="str">
        <f t="shared" si="14"/>
        <v/>
      </c>
      <c r="AD433" s="47" t="str">
        <f t="shared" si="15"/>
        <v/>
      </c>
    </row>
    <row r="434" ht="12.75" customHeight="1">
      <c r="A434" s="67" t="str">
        <f>IF(OR(Calculator!prev_total_owed&lt;=0,Calculator!prev_total_owed=""),"",Calculator!prev_pmt_num+1)</f>
        <v/>
      </c>
      <c r="B434" s="68" t="str">
        <f t="shared" si="1"/>
        <v/>
      </c>
      <c r="C434" s="47" t="str">
        <f>IF(A434="","",MIN(D434+Calculator!prev_prin_balance,Calculator!loan_payment+J434))</f>
        <v/>
      </c>
      <c r="D434" s="47" t="str">
        <f>IF(A434="","",ROUND($D$6/12*MAX(0,(Calculator!prev_prin_balance)),2))</f>
        <v/>
      </c>
      <c r="E434" s="47" t="str">
        <f t="shared" si="2"/>
        <v/>
      </c>
      <c r="F434" s="47" t="str">
        <f>IF(A434="","",ROUND(SUM(Calculator!prev_prin_balance,-E434),2))</f>
        <v/>
      </c>
      <c r="G434" s="69" t="str">
        <f t="shared" si="3"/>
        <v/>
      </c>
      <c r="H434" s="47" t="str">
        <f>IF(A434="","",IF(Calculator!prev_prin_balance=0,MIN(Calculator!prev_heloc_prin_balance+Calculator!prev_heloc_int_balance+K434,MAX(0,Calculator!free_cash_flow+Calculator!loan_payment))+IF($O$7="No",0,Calculator!loan_payment+$I$6),IF($O$7="No",Calculator!free_cash_flow,$I$5)))</f>
        <v/>
      </c>
      <c r="I434" s="47" t="str">
        <f>IF(A434="","",IF($O$7="Yes",$I$6+Calculator!loan_payment,0))</f>
        <v/>
      </c>
      <c r="J434" s="47" t="str">
        <f>IF(A434="","",IF(Calculator!prev_prin_balance&lt;=0,0,IF(Calculator!prev_heloc_prin_balance&lt;Calculator!free_cash_flow,MAX(0,MIN($O$6,D434+Calculator!prev_prin_balance+Calculator!loan_payment)),0)))</f>
        <v/>
      </c>
      <c r="K434" s="47" t="str">
        <f>IF(A434="","",ROUND((B434-Calculator!prev_date)*(Calculator!prev_heloc_rate/$O$8)*MAX(0,Calculator!prev_heloc_prin_balance),2))</f>
        <v/>
      </c>
      <c r="L434" s="47" t="str">
        <f>IF(A434="","",MAX(0,MIN(1*H434,Calculator!prev_heloc_int_balance+K434)))</f>
        <v/>
      </c>
      <c r="M434" s="47" t="str">
        <f>IF(A434="","",(Calculator!prev_heloc_int_balance+K434)-L434)</f>
        <v/>
      </c>
      <c r="N434" s="47" t="str">
        <f t="shared" si="4"/>
        <v/>
      </c>
      <c r="O434" s="47" t="str">
        <f>IF(A434="","",Calculator!prev_heloc_prin_balance-N434)</f>
        <v/>
      </c>
      <c r="P434" s="47" t="str">
        <f t="shared" si="16"/>
        <v/>
      </c>
      <c r="Q434" s="40"/>
      <c r="R434" s="67" t="str">
        <f t="shared" si="5"/>
        <v/>
      </c>
      <c r="S434" s="68" t="str">
        <f t="shared" si="6"/>
        <v/>
      </c>
      <c r="T434" s="47" t="str">
        <f t="shared" si="7"/>
        <v/>
      </c>
      <c r="U434" s="47" t="str">
        <f t="shared" si="8"/>
        <v/>
      </c>
      <c r="V434" s="47" t="str">
        <f t="shared" si="9"/>
        <v/>
      </c>
      <c r="W434" s="47" t="str">
        <f t="shared" si="10"/>
        <v/>
      </c>
      <c r="X434" s="40"/>
      <c r="Y434" s="67" t="str">
        <f t="shared" si="11"/>
        <v/>
      </c>
      <c r="Z434" s="68" t="str">
        <f t="shared" si="12"/>
        <v/>
      </c>
      <c r="AA434" s="47" t="str">
        <f>IF(Y434="","",MIN($D$9+Calculator!free_cash_flow,AD433+AB434))</f>
        <v/>
      </c>
      <c r="AB434" s="47" t="str">
        <f t="shared" si="13"/>
        <v/>
      </c>
      <c r="AC434" s="47" t="str">
        <f t="shared" si="14"/>
        <v/>
      </c>
      <c r="AD434" s="47" t="str">
        <f t="shared" si="15"/>
        <v/>
      </c>
    </row>
    <row r="435" ht="12.75" customHeight="1">
      <c r="A435" s="67" t="str">
        <f>IF(OR(Calculator!prev_total_owed&lt;=0,Calculator!prev_total_owed=""),"",Calculator!prev_pmt_num+1)</f>
        <v/>
      </c>
      <c r="B435" s="68" t="str">
        <f t="shared" si="1"/>
        <v/>
      </c>
      <c r="C435" s="47" t="str">
        <f>IF(A435="","",MIN(D435+Calculator!prev_prin_balance,Calculator!loan_payment+J435))</f>
        <v/>
      </c>
      <c r="D435" s="47" t="str">
        <f>IF(A435="","",ROUND($D$6/12*MAX(0,(Calculator!prev_prin_balance)),2))</f>
        <v/>
      </c>
      <c r="E435" s="47" t="str">
        <f t="shared" si="2"/>
        <v/>
      </c>
      <c r="F435" s="47" t="str">
        <f>IF(A435="","",ROUND(SUM(Calculator!prev_prin_balance,-E435),2))</f>
        <v/>
      </c>
      <c r="G435" s="69" t="str">
        <f t="shared" si="3"/>
        <v/>
      </c>
      <c r="H435" s="47" t="str">
        <f>IF(A435="","",IF(Calculator!prev_prin_balance=0,MIN(Calculator!prev_heloc_prin_balance+Calculator!prev_heloc_int_balance+K435,MAX(0,Calculator!free_cash_flow+Calculator!loan_payment))+IF($O$7="No",0,Calculator!loan_payment+$I$6),IF($O$7="No",Calculator!free_cash_flow,$I$5)))</f>
        <v/>
      </c>
      <c r="I435" s="47" t="str">
        <f>IF(A435="","",IF($O$7="Yes",$I$6+Calculator!loan_payment,0))</f>
        <v/>
      </c>
      <c r="J435" s="47" t="str">
        <f>IF(A435="","",IF(Calculator!prev_prin_balance&lt;=0,0,IF(Calculator!prev_heloc_prin_balance&lt;Calculator!free_cash_flow,MAX(0,MIN($O$6,D435+Calculator!prev_prin_balance+Calculator!loan_payment)),0)))</f>
        <v/>
      </c>
      <c r="K435" s="47" t="str">
        <f>IF(A435="","",ROUND((B435-Calculator!prev_date)*(Calculator!prev_heloc_rate/$O$8)*MAX(0,Calculator!prev_heloc_prin_balance),2))</f>
        <v/>
      </c>
      <c r="L435" s="47" t="str">
        <f>IF(A435="","",MAX(0,MIN(1*H435,Calculator!prev_heloc_int_balance+K435)))</f>
        <v/>
      </c>
      <c r="M435" s="47" t="str">
        <f>IF(A435="","",(Calculator!prev_heloc_int_balance+K435)-L435)</f>
        <v/>
      </c>
      <c r="N435" s="47" t="str">
        <f t="shared" si="4"/>
        <v/>
      </c>
      <c r="O435" s="47" t="str">
        <f>IF(A435="","",Calculator!prev_heloc_prin_balance-N435)</f>
        <v/>
      </c>
      <c r="P435" s="47" t="str">
        <f t="shared" si="16"/>
        <v/>
      </c>
      <c r="Q435" s="40"/>
      <c r="R435" s="67" t="str">
        <f t="shared" si="5"/>
        <v/>
      </c>
      <c r="S435" s="68" t="str">
        <f t="shared" si="6"/>
        <v/>
      </c>
      <c r="T435" s="47" t="str">
        <f t="shared" si="7"/>
        <v/>
      </c>
      <c r="U435" s="47" t="str">
        <f t="shared" si="8"/>
        <v/>
      </c>
      <c r="V435" s="47" t="str">
        <f t="shared" si="9"/>
        <v/>
      </c>
      <c r="W435" s="47" t="str">
        <f t="shared" si="10"/>
        <v/>
      </c>
      <c r="X435" s="40"/>
      <c r="Y435" s="67" t="str">
        <f t="shared" si="11"/>
        <v/>
      </c>
      <c r="Z435" s="68" t="str">
        <f t="shared" si="12"/>
        <v/>
      </c>
      <c r="AA435" s="47" t="str">
        <f>IF(Y435="","",MIN($D$9+Calculator!free_cash_flow,AD434+AB435))</f>
        <v/>
      </c>
      <c r="AB435" s="47" t="str">
        <f t="shared" si="13"/>
        <v/>
      </c>
      <c r="AC435" s="47" t="str">
        <f t="shared" si="14"/>
        <v/>
      </c>
      <c r="AD435" s="47" t="str">
        <f t="shared" si="15"/>
        <v/>
      </c>
    </row>
    <row r="436" ht="12.75" customHeight="1">
      <c r="A436" s="67" t="str">
        <f>IF(OR(Calculator!prev_total_owed&lt;=0,Calculator!prev_total_owed=""),"",Calculator!prev_pmt_num+1)</f>
        <v/>
      </c>
      <c r="B436" s="68" t="str">
        <f t="shared" si="1"/>
        <v/>
      </c>
      <c r="C436" s="47" t="str">
        <f>IF(A436="","",MIN(D436+Calculator!prev_prin_balance,Calculator!loan_payment+J436))</f>
        <v/>
      </c>
      <c r="D436" s="47" t="str">
        <f>IF(A436="","",ROUND($D$6/12*MAX(0,(Calculator!prev_prin_balance)),2))</f>
        <v/>
      </c>
      <c r="E436" s="47" t="str">
        <f t="shared" si="2"/>
        <v/>
      </c>
      <c r="F436" s="47" t="str">
        <f>IF(A436="","",ROUND(SUM(Calculator!prev_prin_balance,-E436),2))</f>
        <v/>
      </c>
      <c r="G436" s="69" t="str">
        <f t="shared" si="3"/>
        <v/>
      </c>
      <c r="H436" s="47" t="str">
        <f>IF(A436="","",IF(Calculator!prev_prin_balance=0,MIN(Calculator!prev_heloc_prin_balance+Calculator!prev_heloc_int_balance+K436,MAX(0,Calculator!free_cash_flow+Calculator!loan_payment))+IF($O$7="No",0,Calculator!loan_payment+$I$6),IF($O$7="No",Calculator!free_cash_flow,$I$5)))</f>
        <v/>
      </c>
      <c r="I436" s="47" t="str">
        <f>IF(A436="","",IF($O$7="Yes",$I$6+Calculator!loan_payment,0))</f>
        <v/>
      </c>
      <c r="J436" s="47" t="str">
        <f>IF(A436="","",IF(Calculator!prev_prin_balance&lt;=0,0,IF(Calculator!prev_heloc_prin_balance&lt;Calculator!free_cash_flow,MAX(0,MIN($O$6,D436+Calculator!prev_prin_balance+Calculator!loan_payment)),0)))</f>
        <v/>
      </c>
      <c r="K436" s="47" t="str">
        <f>IF(A436="","",ROUND((B436-Calculator!prev_date)*(Calculator!prev_heloc_rate/$O$8)*MAX(0,Calculator!prev_heloc_prin_balance),2))</f>
        <v/>
      </c>
      <c r="L436" s="47" t="str">
        <f>IF(A436="","",MAX(0,MIN(1*H436,Calculator!prev_heloc_int_balance+K436)))</f>
        <v/>
      </c>
      <c r="M436" s="47" t="str">
        <f>IF(A436="","",(Calculator!prev_heloc_int_balance+K436)-L436)</f>
        <v/>
      </c>
      <c r="N436" s="47" t="str">
        <f t="shared" si="4"/>
        <v/>
      </c>
      <c r="O436" s="47" t="str">
        <f>IF(A436="","",Calculator!prev_heloc_prin_balance-N436)</f>
        <v/>
      </c>
      <c r="P436" s="47" t="str">
        <f t="shared" si="16"/>
        <v/>
      </c>
      <c r="Q436" s="40"/>
      <c r="R436" s="67" t="str">
        <f t="shared" si="5"/>
        <v/>
      </c>
      <c r="S436" s="68" t="str">
        <f t="shared" si="6"/>
        <v/>
      </c>
      <c r="T436" s="47" t="str">
        <f t="shared" si="7"/>
        <v/>
      </c>
      <c r="U436" s="47" t="str">
        <f t="shared" si="8"/>
        <v/>
      </c>
      <c r="V436" s="47" t="str">
        <f t="shared" si="9"/>
        <v/>
      </c>
      <c r="W436" s="47" t="str">
        <f t="shared" si="10"/>
        <v/>
      </c>
      <c r="X436" s="40"/>
      <c r="Y436" s="67" t="str">
        <f t="shared" si="11"/>
        <v/>
      </c>
      <c r="Z436" s="68" t="str">
        <f t="shared" si="12"/>
        <v/>
      </c>
      <c r="AA436" s="47" t="str">
        <f>IF(Y436="","",MIN($D$9+Calculator!free_cash_flow,AD435+AB436))</f>
        <v/>
      </c>
      <c r="AB436" s="47" t="str">
        <f t="shared" si="13"/>
        <v/>
      </c>
      <c r="AC436" s="47" t="str">
        <f t="shared" si="14"/>
        <v/>
      </c>
      <c r="AD436" s="47" t="str">
        <f t="shared" si="15"/>
        <v/>
      </c>
    </row>
    <row r="437" ht="12.75" customHeight="1">
      <c r="A437" s="67" t="str">
        <f>IF(OR(Calculator!prev_total_owed&lt;=0,Calculator!prev_total_owed=""),"",Calculator!prev_pmt_num+1)</f>
        <v/>
      </c>
      <c r="B437" s="68" t="str">
        <f t="shared" si="1"/>
        <v/>
      </c>
      <c r="C437" s="47" t="str">
        <f>IF(A437="","",MIN(D437+Calculator!prev_prin_balance,Calculator!loan_payment+J437))</f>
        <v/>
      </c>
      <c r="D437" s="47" t="str">
        <f>IF(A437="","",ROUND($D$6/12*MAX(0,(Calculator!prev_prin_balance)),2))</f>
        <v/>
      </c>
      <c r="E437" s="47" t="str">
        <f t="shared" si="2"/>
        <v/>
      </c>
      <c r="F437" s="47" t="str">
        <f>IF(A437="","",ROUND(SUM(Calculator!prev_prin_balance,-E437),2))</f>
        <v/>
      </c>
      <c r="G437" s="69" t="str">
        <f t="shared" si="3"/>
        <v/>
      </c>
      <c r="H437" s="47" t="str">
        <f>IF(A437="","",IF(Calculator!prev_prin_balance=0,MIN(Calculator!prev_heloc_prin_balance+Calculator!prev_heloc_int_balance+K437,MAX(0,Calculator!free_cash_flow+Calculator!loan_payment))+IF($O$7="No",0,Calculator!loan_payment+$I$6),IF($O$7="No",Calculator!free_cash_flow,$I$5)))</f>
        <v/>
      </c>
      <c r="I437" s="47" t="str">
        <f>IF(A437="","",IF($O$7="Yes",$I$6+Calculator!loan_payment,0))</f>
        <v/>
      </c>
      <c r="J437" s="47" t="str">
        <f>IF(A437="","",IF(Calculator!prev_prin_balance&lt;=0,0,IF(Calculator!prev_heloc_prin_balance&lt;Calculator!free_cash_flow,MAX(0,MIN($O$6,D437+Calculator!prev_prin_balance+Calculator!loan_payment)),0)))</f>
        <v/>
      </c>
      <c r="K437" s="47" t="str">
        <f>IF(A437="","",ROUND((B437-Calculator!prev_date)*(Calculator!prev_heloc_rate/$O$8)*MAX(0,Calculator!prev_heloc_prin_balance),2))</f>
        <v/>
      </c>
      <c r="L437" s="47" t="str">
        <f>IF(A437="","",MAX(0,MIN(1*H437,Calculator!prev_heloc_int_balance+K437)))</f>
        <v/>
      </c>
      <c r="M437" s="47" t="str">
        <f>IF(A437="","",(Calculator!prev_heloc_int_balance+K437)-L437)</f>
        <v/>
      </c>
      <c r="N437" s="47" t="str">
        <f t="shared" si="4"/>
        <v/>
      </c>
      <c r="O437" s="47" t="str">
        <f>IF(A437="","",Calculator!prev_heloc_prin_balance-N437)</f>
        <v/>
      </c>
      <c r="P437" s="47" t="str">
        <f t="shared" si="16"/>
        <v/>
      </c>
      <c r="Q437" s="40"/>
      <c r="R437" s="67" t="str">
        <f t="shared" si="5"/>
        <v/>
      </c>
      <c r="S437" s="68" t="str">
        <f t="shared" si="6"/>
        <v/>
      </c>
      <c r="T437" s="47" t="str">
        <f t="shared" si="7"/>
        <v/>
      </c>
      <c r="U437" s="47" t="str">
        <f t="shared" si="8"/>
        <v/>
      </c>
      <c r="V437" s="47" t="str">
        <f t="shared" si="9"/>
        <v/>
      </c>
      <c r="W437" s="47" t="str">
        <f t="shared" si="10"/>
        <v/>
      </c>
      <c r="X437" s="40"/>
      <c r="Y437" s="67" t="str">
        <f t="shared" si="11"/>
        <v/>
      </c>
      <c r="Z437" s="68" t="str">
        <f t="shared" si="12"/>
        <v/>
      </c>
      <c r="AA437" s="47" t="str">
        <f>IF(Y437="","",MIN($D$9+Calculator!free_cash_flow,AD436+AB437))</f>
        <v/>
      </c>
      <c r="AB437" s="47" t="str">
        <f t="shared" si="13"/>
        <v/>
      </c>
      <c r="AC437" s="47" t="str">
        <f t="shared" si="14"/>
        <v/>
      </c>
      <c r="AD437" s="47" t="str">
        <f t="shared" si="15"/>
        <v/>
      </c>
    </row>
    <row r="438" ht="12.75" customHeight="1">
      <c r="A438" s="67" t="str">
        <f>IF(OR(Calculator!prev_total_owed&lt;=0,Calculator!prev_total_owed=""),"",Calculator!prev_pmt_num+1)</f>
        <v/>
      </c>
      <c r="B438" s="68" t="str">
        <f t="shared" si="1"/>
        <v/>
      </c>
      <c r="C438" s="47" t="str">
        <f>IF(A438="","",MIN(D438+Calculator!prev_prin_balance,Calculator!loan_payment+J438))</f>
        <v/>
      </c>
      <c r="D438" s="47" t="str">
        <f>IF(A438="","",ROUND($D$6/12*MAX(0,(Calculator!prev_prin_balance)),2))</f>
        <v/>
      </c>
      <c r="E438" s="47" t="str">
        <f t="shared" si="2"/>
        <v/>
      </c>
      <c r="F438" s="47" t="str">
        <f>IF(A438="","",ROUND(SUM(Calculator!prev_prin_balance,-E438),2))</f>
        <v/>
      </c>
      <c r="G438" s="69" t="str">
        <f t="shared" si="3"/>
        <v/>
      </c>
      <c r="H438" s="47" t="str">
        <f>IF(A438="","",IF(Calculator!prev_prin_balance=0,MIN(Calculator!prev_heloc_prin_balance+Calculator!prev_heloc_int_balance+K438,MAX(0,Calculator!free_cash_flow+Calculator!loan_payment))+IF($O$7="No",0,Calculator!loan_payment+$I$6),IF($O$7="No",Calculator!free_cash_flow,$I$5)))</f>
        <v/>
      </c>
      <c r="I438" s="47" t="str">
        <f>IF(A438="","",IF($O$7="Yes",$I$6+Calculator!loan_payment,0))</f>
        <v/>
      </c>
      <c r="J438" s="47" t="str">
        <f>IF(A438="","",IF(Calculator!prev_prin_balance&lt;=0,0,IF(Calculator!prev_heloc_prin_balance&lt;Calculator!free_cash_flow,MAX(0,MIN($O$6,D438+Calculator!prev_prin_balance+Calculator!loan_payment)),0)))</f>
        <v/>
      </c>
      <c r="K438" s="47" t="str">
        <f>IF(A438="","",ROUND((B438-Calculator!prev_date)*(Calculator!prev_heloc_rate/$O$8)*MAX(0,Calculator!prev_heloc_prin_balance),2))</f>
        <v/>
      </c>
      <c r="L438" s="47" t="str">
        <f>IF(A438="","",MAX(0,MIN(1*H438,Calculator!prev_heloc_int_balance+K438)))</f>
        <v/>
      </c>
      <c r="M438" s="47" t="str">
        <f>IF(A438="","",(Calculator!prev_heloc_int_balance+K438)-L438)</f>
        <v/>
      </c>
      <c r="N438" s="47" t="str">
        <f t="shared" si="4"/>
        <v/>
      </c>
      <c r="O438" s="47" t="str">
        <f>IF(A438="","",Calculator!prev_heloc_prin_balance-N438)</f>
        <v/>
      </c>
      <c r="P438" s="47" t="str">
        <f t="shared" si="16"/>
        <v/>
      </c>
      <c r="Q438" s="40"/>
      <c r="R438" s="67" t="str">
        <f t="shared" si="5"/>
        <v/>
      </c>
      <c r="S438" s="68" t="str">
        <f t="shared" si="6"/>
        <v/>
      </c>
      <c r="T438" s="47" t="str">
        <f t="shared" si="7"/>
        <v/>
      </c>
      <c r="U438" s="47" t="str">
        <f t="shared" si="8"/>
        <v/>
      </c>
      <c r="V438" s="47" t="str">
        <f t="shared" si="9"/>
        <v/>
      </c>
      <c r="W438" s="47" t="str">
        <f t="shared" si="10"/>
        <v/>
      </c>
      <c r="X438" s="40"/>
      <c r="Y438" s="67" t="str">
        <f t="shared" si="11"/>
        <v/>
      </c>
      <c r="Z438" s="68" t="str">
        <f t="shared" si="12"/>
        <v/>
      </c>
      <c r="AA438" s="47" t="str">
        <f>IF(Y438="","",MIN($D$9+Calculator!free_cash_flow,AD437+AB438))</f>
        <v/>
      </c>
      <c r="AB438" s="47" t="str">
        <f t="shared" si="13"/>
        <v/>
      </c>
      <c r="AC438" s="47" t="str">
        <f t="shared" si="14"/>
        <v/>
      </c>
      <c r="AD438" s="47" t="str">
        <f t="shared" si="15"/>
        <v/>
      </c>
    </row>
    <row r="439" ht="12.75" customHeight="1">
      <c r="A439" s="67" t="str">
        <f>IF(OR(Calculator!prev_total_owed&lt;=0,Calculator!prev_total_owed=""),"",Calculator!prev_pmt_num+1)</f>
        <v/>
      </c>
      <c r="B439" s="68" t="str">
        <f t="shared" si="1"/>
        <v/>
      </c>
      <c r="C439" s="47" t="str">
        <f>IF(A439="","",MIN(D439+Calculator!prev_prin_balance,Calculator!loan_payment+J439))</f>
        <v/>
      </c>
      <c r="D439" s="47" t="str">
        <f>IF(A439="","",ROUND($D$6/12*MAX(0,(Calculator!prev_prin_balance)),2))</f>
        <v/>
      </c>
      <c r="E439" s="47" t="str">
        <f t="shared" si="2"/>
        <v/>
      </c>
      <c r="F439" s="47" t="str">
        <f>IF(A439="","",ROUND(SUM(Calculator!prev_prin_balance,-E439),2))</f>
        <v/>
      </c>
      <c r="G439" s="69" t="str">
        <f t="shared" si="3"/>
        <v/>
      </c>
      <c r="H439" s="47" t="str">
        <f>IF(A439="","",IF(Calculator!prev_prin_balance=0,MIN(Calculator!prev_heloc_prin_balance+Calculator!prev_heloc_int_balance+K439,MAX(0,Calculator!free_cash_flow+Calculator!loan_payment))+IF($O$7="No",0,Calculator!loan_payment+$I$6),IF($O$7="No",Calculator!free_cash_flow,$I$5)))</f>
        <v/>
      </c>
      <c r="I439" s="47" t="str">
        <f>IF(A439="","",IF($O$7="Yes",$I$6+Calculator!loan_payment,0))</f>
        <v/>
      </c>
      <c r="J439" s="47" t="str">
        <f>IF(A439="","",IF(Calculator!prev_prin_balance&lt;=0,0,IF(Calculator!prev_heloc_prin_balance&lt;Calculator!free_cash_flow,MAX(0,MIN($O$6,D439+Calculator!prev_prin_balance+Calculator!loan_payment)),0)))</f>
        <v/>
      </c>
      <c r="K439" s="47" t="str">
        <f>IF(A439="","",ROUND((B439-Calculator!prev_date)*(Calculator!prev_heloc_rate/$O$8)*MAX(0,Calculator!prev_heloc_prin_balance),2))</f>
        <v/>
      </c>
      <c r="L439" s="47" t="str">
        <f>IF(A439="","",MAX(0,MIN(1*H439,Calculator!prev_heloc_int_balance+K439)))</f>
        <v/>
      </c>
      <c r="M439" s="47" t="str">
        <f>IF(A439="","",(Calculator!prev_heloc_int_balance+K439)-L439)</f>
        <v/>
      </c>
      <c r="N439" s="47" t="str">
        <f t="shared" si="4"/>
        <v/>
      </c>
      <c r="O439" s="47" t="str">
        <f>IF(A439="","",Calculator!prev_heloc_prin_balance-N439)</f>
        <v/>
      </c>
      <c r="P439" s="47" t="str">
        <f t="shared" si="16"/>
        <v/>
      </c>
      <c r="Q439" s="40"/>
      <c r="R439" s="67" t="str">
        <f t="shared" si="5"/>
        <v/>
      </c>
      <c r="S439" s="68" t="str">
        <f t="shared" si="6"/>
        <v/>
      </c>
      <c r="T439" s="47" t="str">
        <f t="shared" si="7"/>
        <v/>
      </c>
      <c r="U439" s="47" t="str">
        <f t="shared" si="8"/>
        <v/>
      </c>
      <c r="V439" s="47" t="str">
        <f t="shared" si="9"/>
        <v/>
      </c>
      <c r="W439" s="47" t="str">
        <f t="shared" si="10"/>
        <v/>
      </c>
      <c r="X439" s="40"/>
      <c r="Y439" s="67" t="str">
        <f t="shared" si="11"/>
        <v/>
      </c>
      <c r="Z439" s="68" t="str">
        <f t="shared" si="12"/>
        <v/>
      </c>
      <c r="AA439" s="47" t="str">
        <f>IF(Y439="","",MIN($D$9+Calculator!free_cash_flow,AD438+AB439))</f>
        <v/>
      </c>
      <c r="AB439" s="47" t="str">
        <f t="shared" si="13"/>
        <v/>
      </c>
      <c r="AC439" s="47" t="str">
        <f t="shared" si="14"/>
        <v/>
      </c>
      <c r="AD439" s="47" t="str">
        <f t="shared" si="15"/>
        <v/>
      </c>
    </row>
    <row r="440" ht="12.75" customHeight="1">
      <c r="A440" s="67" t="str">
        <f>IF(OR(Calculator!prev_total_owed&lt;=0,Calculator!prev_total_owed=""),"",Calculator!prev_pmt_num+1)</f>
        <v/>
      </c>
      <c r="B440" s="68" t="str">
        <f t="shared" si="1"/>
        <v/>
      </c>
      <c r="C440" s="47" t="str">
        <f>IF(A440="","",MIN(D440+Calculator!prev_prin_balance,Calculator!loan_payment+J440))</f>
        <v/>
      </c>
      <c r="D440" s="47" t="str">
        <f>IF(A440="","",ROUND($D$6/12*MAX(0,(Calculator!prev_prin_balance)),2))</f>
        <v/>
      </c>
      <c r="E440" s="47" t="str">
        <f t="shared" si="2"/>
        <v/>
      </c>
      <c r="F440" s="47" t="str">
        <f>IF(A440="","",ROUND(SUM(Calculator!prev_prin_balance,-E440),2))</f>
        <v/>
      </c>
      <c r="G440" s="69" t="str">
        <f t="shared" si="3"/>
        <v/>
      </c>
      <c r="H440" s="47" t="str">
        <f>IF(A440="","",IF(Calculator!prev_prin_balance=0,MIN(Calculator!prev_heloc_prin_balance+Calculator!prev_heloc_int_balance+K440,MAX(0,Calculator!free_cash_flow+Calculator!loan_payment))+IF($O$7="No",0,Calculator!loan_payment+$I$6),IF($O$7="No",Calculator!free_cash_flow,$I$5)))</f>
        <v/>
      </c>
      <c r="I440" s="47" t="str">
        <f>IF(A440="","",IF($O$7="Yes",$I$6+Calculator!loan_payment,0))</f>
        <v/>
      </c>
      <c r="J440" s="47" t="str">
        <f>IF(A440="","",IF(Calculator!prev_prin_balance&lt;=0,0,IF(Calculator!prev_heloc_prin_balance&lt;Calculator!free_cash_flow,MAX(0,MIN($O$6,D440+Calculator!prev_prin_balance+Calculator!loan_payment)),0)))</f>
        <v/>
      </c>
      <c r="K440" s="47" t="str">
        <f>IF(A440="","",ROUND((B440-Calculator!prev_date)*(Calculator!prev_heloc_rate/$O$8)*MAX(0,Calculator!prev_heloc_prin_balance),2))</f>
        <v/>
      </c>
      <c r="L440" s="47" t="str">
        <f>IF(A440="","",MAX(0,MIN(1*H440,Calculator!prev_heloc_int_balance+K440)))</f>
        <v/>
      </c>
      <c r="M440" s="47" t="str">
        <f>IF(A440="","",(Calculator!prev_heloc_int_balance+K440)-L440)</f>
        <v/>
      </c>
      <c r="N440" s="47" t="str">
        <f t="shared" si="4"/>
        <v/>
      </c>
      <c r="O440" s="47" t="str">
        <f>IF(A440="","",Calculator!prev_heloc_prin_balance-N440)</f>
        <v/>
      </c>
      <c r="P440" s="47" t="str">
        <f t="shared" si="16"/>
        <v/>
      </c>
      <c r="Q440" s="40"/>
      <c r="R440" s="67" t="str">
        <f t="shared" si="5"/>
        <v/>
      </c>
      <c r="S440" s="68" t="str">
        <f t="shared" si="6"/>
        <v/>
      </c>
      <c r="T440" s="47" t="str">
        <f t="shared" si="7"/>
        <v/>
      </c>
      <c r="U440" s="47" t="str">
        <f t="shared" si="8"/>
        <v/>
      </c>
      <c r="V440" s="47" t="str">
        <f t="shared" si="9"/>
        <v/>
      </c>
      <c r="W440" s="47" t="str">
        <f t="shared" si="10"/>
        <v/>
      </c>
      <c r="X440" s="40"/>
      <c r="Y440" s="67" t="str">
        <f t="shared" si="11"/>
        <v/>
      </c>
      <c r="Z440" s="68" t="str">
        <f t="shared" si="12"/>
        <v/>
      </c>
      <c r="AA440" s="47" t="str">
        <f>IF(Y440="","",MIN($D$9+Calculator!free_cash_flow,AD439+AB440))</f>
        <v/>
      </c>
      <c r="AB440" s="47" t="str">
        <f t="shared" si="13"/>
        <v/>
      </c>
      <c r="AC440" s="47" t="str">
        <f t="shared" si="14"/>
        <v/>
      </c>
      <c r="AD440" s="47" t="str">
        <f t="shared" si="15"/>
        <v/>
      </c>
    </row>
    <row r="441" ht="12.75" customHeight="1">
      <c r="A441" s="67" t="str">
        <f>IF(OR(Calculator!prev_total_owed&lt;=0,Calculator!prev_total_owed=""),"",Calculator!prev_pmt_num+1)</f>
        <v/>
      </c>
      <c r="B441" s="68" t="str">
        <f t="shared" si="1"/>
        <v/>
      </c>
      <c r="C441" s="47" t="str">
        <f>IF(A441="","",MIN(D441+Calculator!prev_prin_balance,Calculator!loan_payment+J441))</f>
        <v/>
      </c>
      <c r="D441" s="47" t="str">
        <f>IF(A441="","",ROUND($D$6/12*MAX(0,(Calculator!prev_prin_balance)),2))</f>
        <v/>
      </c>
      <c r="E441" s="47" t="str">
        <f t="shared" si="2"/>
        <v/>
      </c>
      <c r="F441" s="47" t="str">
        <f>IF(A441="","",ROUND(SUM(Calculator!prev_prin_balance,-E441),2))</f>
        <v/>
      </c>
      <c r="G441" s="69" t="str">
        <f t="shared" si="3"/>
        <v/>
      </c>
      <c r="H441" s="47" t="str">
        <f>IF(A441="","",IF(Calculator!prev_prin_balance=0,MIN(Calculator!prev_heloc_prin_balance+Calculator!prev_heloc_int_balance+K441,MAX(0,Calculator!free_cash_flow+Calculator!loan_payment))+IF($O$7="No",0,Calculator!loan_payment+$I$6),IF($O$7="No",Calculator!free_cash_flow,$I$5)))</f>
        <v/>
      </c>
      <c r="I441" s="47" t="str">
        <f>IF(A441="","",IF($O$7="Yes",$I$6+Calculator!loan_payment,0))</f>
        <v/>
      </c>
      <c r="J441" s="47" t="str">
        <f>IF(A441="","",IF(Calculator!prev_prin_balance&lt;=0,0,IF(Calculator!prev_heloc_prin_balance&lt;Calculator!free_cash_flow,MAX(0,MIN($O$6,D441+Calculator!prev_prin_balance+Calculator!loan_payment)),0)))</f>
        <v/>
      </c>
      <c r="K441" s="47" t="str">
        <f>IF(A441="","",ROUND((B441-Calculator!prev_date)*(Calculator!prev_heloc_rate/$O$8)*MAX(0,Calculator!prev_heloc_prin_balance),2))</f>
        <v/>
      </c>
      <c r="L441" s="47" t="str">
        <f>IF(A441="","",MAX(0,MIN(1*H441,Calculator!prev_heloc_int_balance+K441)))</f>
        <v/>
      </c>
      <c r="M441" s="47" t="str">
        <f>IF(A441="","",(Calculator!prev_heloc_int_balance+K441)-L441)</f>
        <v/>
      </c>
      <c r="N441" s="47" t="str">
        <f t="shared" si="4"/>
        <v/>
      </c>
      <c r="O441" s="47" t="str">
        <f>IF(A441="","",Calculator!prev_heloc_prin_balance-N441)</f>
        <v/>
      </c>
      <c r="P441" s="47" t="str">
        <f t="shared" si="16"/>
        <v/>
      </c>
      <c r="Q441" s="40"/>
      <c r="R441" s="67" t="str">
        <f t="shared" si="5"/>
        <v/>
      </c>
      <c r="S441" s="68" t="str">
        <f t="shared" si="6"/>
        <v/>
      </c>
      <c r="T441" s="47" t="str">
        <f t="shared" si="7"/>
        <v/>
      </c>
      <c r="U441" s="47" t="str">
        <f t="shared" si="8"/>
        <v/>
      </c>
      <c r="V441" s="47" t="str">
        <f t="shared" si="9"/>
        <v/>
      </c>
      <c r="W441" s="47" t="str">
        <f t="shared" si="10"/>
        <v/>
      </c>
      <c r="X441" s="40"/>
      <c r="Y441" s="67" t="str">
        <f t="shared" si="11"/>
        <v/>
      </c>
      <c r="Z441" s="68" t="str">
        <f t="shared" si="12"/>
        <v/>
      </c>
      <c r="AA441" s="47" t="str">
        <f>IF(Y441="","",MIN($D$9+Calculator!free_cash_flow,AD440+AB441))</f>
        <v/>
      </c>
      <c r="AB441" s="47" t="str">
        <f t="shared" si="13"/>
        <v/>
      </c>
      <c r="AC441" s="47" t="str">
        <f t="shared" si="14"/>
        <v/>
      </c>
      <c r="AD441" s="47" t="str">
        <f t="shared" si="15"/>
        <v/>
      </c>
    </row>
    <row r="442" ht="12.75" customHeight="1">
      <c r="A442" s="67" t="str">
        <f>IF(OR(Calculator!prev_total_owed&lt;=0,Calculator!prev_total_owed=""),"",Calculator!prev_pmt_num+1)</f>
        <v/>
      </c>
      <c r="B442" s="68" t="str">
        <f t="shared" si="1"/>
        <v/>
      </c>
      <c r="C442" s="47" t="str">
        <f>IF(A442="","",MIN(D442+Calculator!prev_prin_balance,Calculator!loan_payment+J442))</f>
        <v/>
      </c>
      <c r="D442" s="47" t="str">
        <f>IF(A442="","",ROUND($D$6/12*MAX(0,(Calculator!prev_prin_balance)),2))</f>
        <v/>
      </c>
      <c r="E442" s="47" t="str">
        <f t="shared" si="2"/>
        <v/>
      </c>
      <c r="F442" s="47" t="str">
        <f>IF(A442="","",ROUND(SUM(Calculator!prev_prin_balance,-E442),2))</f>
        <v/>
      </c>
      <c r="G442" s="69" t="str">
        <f t="shared" si="3"/>
        <v/>
      </c>
      <c r="H442" s="47" t="str">
        <f>IF(A442="","",IF(Calculator!prev_prin_balance=0,MIN(Calculator!prev_heloc_prin_balance+Calculator!prev_heloc_int_balance+K442,MAX(0,Calculator!free_cash_flow+Calculator!loan_payment))+IF($O$7="No",0,Calculator!loan_payment+$I$6),IF($O$7="No",Calculator!free_cash_flow,$I$5)))</f>
        <v/>
      </c>
      <c r="I442" s="47" t="str">
        <f>IF(A442="","",IF($O$7="Yes",$I$6+Calculator!loan_payment,0))</f>
        <v/>
      </c>
      <c r="J442" s="47" t="str">
        <f>IF(A442="","",IF(Calculator!prev_prin_balance&lt;=0,0,IF(Calculator!prev_heloc_prin_balance&lt;Calculator!free_cash_flow,MAX(0,MIN($O$6,D442+Calculator!prev_prin_balance+Calculator!loan_payment)),0)))</f>
        <v/>
      </c>
      <c r="K442" s="47" t="str">
        <f>IF(A442="","",ROUND((B442-Calculator!prev_date)*(Calculator!prev_heloc_rate/$O$8)*MAX(0,Calculator!prev_heloc_prin_balance),2))</f>
        <v/>
      </c>
      <c r="L442" s="47" t="str">
        <f>IF(A442="","",MAX(0,MIN(1*H442,Calculator!prev_heloc_int_balance+K442)))</f>
        <v/>
      </c>
      <c r="M442" s="47" t="str">
        <f>IF(A442="","",(Calculator!prev_heloc_int_balance+K442)-L442)</f>
        <v/>
      </c>
      <c r="N442" s="47" t="str">
        <f t="shared" si="4"/>
        <v/>
      </c>
      <c r="O442" s="47" t="str">
        <f>IF(A442="","",Calculator!prev_heloc_prin_balance-N442)</f>
        <v/>
      </c>
      <c r="P442" s="47" t="str">
        <f t="shared" si="16"/>
        <v/>
      </c>
      <c r="Q442" s="40"/>
      <c r="R442" s="67" t="str">
        <f t="shared" si="5"/>
        <v/>
      </c>
      <c r="S442" s="68" t="str">
        <f t="shared" si="6"/>
        <v/>
      </c>
      <c r="T442" s="47" t="str">
        <f t="shared" si="7"/>
        <v/>
      </c>
      <c r="U442" s="47" t="str">
        <f t="shared" si="8"/>
        <v/>
      </c>
      <c r="V442" s="47" t="str">
        <f t="shared" si="9"/>
        <v/>
      </c>
      <c r="W442" s="47" t="str">
        <f t="shared" si="10"/>
        <v/>
      </c>
      <c r="X442" s="40"/>
      <c r="Y442" s="67" t="str">
        <f t="shared" si="11"/>
        <v/>
      </c>
      <c r="Z442" s="68" t="str">
        <f t="shared" si="12"/>
        <v/>
      </c>
      <c r="AA442" s="47" t="str">
        <f>IF(Y442="","",MIN($D$9+Calculator!free_cash_flow,AD441+AB442))</f>
        <v/>
      </c>
      <c r="AB442" s="47" t="str">
        <f t="shared" si="13"/>
        <v/>
      </c>
      <c r="AC442" s="47" t="str">
        <f t="shared" si="14"/>
        <v/>
      </c>
      <c r="AD442" s="47" t="str">
        <f t="shared" si="15"/>
        <v/>
      </c>
    </row>
    <row r="443" ht="12.75" customHeight="1">
      <c r="A443" s="67" t="str">
        <f>IF(OR(Calculator!prev_total_owed&lt;=0,Calculator!prev_total_owed=""),"",Calculator!prev_pmt_num+1)</f>
        <v/>
      </c>
      <c r="B443" s="68" t="str">
        <f t="shared" si="1"/>
        <v/>
      </c>
      <c r="C443" s="47" t="str">
        <f>IF(A443="","",MIN(D443+Calculator!prev_prin_balance,Calculator!loan_payment+J443))</f>
        <v/>
      </c>
      <c r="D443" s="47" t="str">
        <f>IF(A443="","",ROUND($D$6/12*MAX(0,(Calculator!prev_prin_balance)),2))</f>
        <v/>
      </c>
      <c r="E443" s="47" t="str">
        <f t="shared" si="2"/>
        <v/>
      </c>
      <c r="F443" s="47" t="str">
        <f>IF(A443="","",ROUND(SUM(Calculator!prev_prin_balance,-E443),2))</f>
        <v/>
      </c>
      <c r="G443" s="69" t="str">
        <f t="shared" si="3"/>
        <v/>
      </c>
      <c r="H443" s="47" t="str">
        <f>IF(A443="","",IF(Calculator!prev_prin_balance=0,MIN(Calculator!prev_heloc_prin_balance+Calculator!prev_heloc_int_balance+K443,MAX(0,Calculator!free_cash_flow+Calculator!loan_payment))+IF($O$7="No",0,Calculator!loan_payment+$I$6),IF($O$7="No",Calculator!free_cash_flow,$I$5)))</f>
        <v/>
      </c>
      <c r="I443" s="47" t="str">
        <f>IF(A443="","",IF($O$7="Yes",$I$6+Calculator!loan_payment,0))</f>
        <v/>
      </c>
      <c r="J443" s="47" t="str">
        <f>IF(A443="","",IF(Calculator!prev_prin_balance&lt;=0,0,IF(Calculator!prev_heloc_prin_balance&lt;Calculator!free_cash_flow,MAX(0,MIN($O$6,D443+Calculator!prev_prin_balance+Calculator!loan_payment)),0)))</f>
        <v/>
      </c>
      <c r="K443" s="47" t="str">
        <f>IF(A443="","",ROUND((B443-Calculator!prev_date)*(Calculator!prev_heloc_rate/$O$8)*MAX(0,Calculator!prev_heloc_prin_balance),2))</f>
        <v/>
      </c>
      <c r="L443" s="47" t="str">
        <f>IF(A443="","",MAX(0,MIN(1*H443,Calculator!prev_heloc_int_balance+K443)))</f>
        <v/>
      </c>
      <c r="M443" s="47" t="str">
        <f>IF(A443="","",(Calculator!prev_heloc_int_balance+K443)-L443)</f>
        <v/>
      </c>
      <c r="N443" s="47" t="str">
        <f t="shared" si="4"/>
        <v/>
      </c>
      <c r="O443" s="47" t="str">
        <f>IF(A443="","",Calculator!prev_heloc_prin_balance-N443)</f>
        <v/>
      </c>
      <c r="P443" s="47" t="str">
        <f t="shared" si="16"/>
        <v/>
      </c>
      <c r="Q443" s="40"/>
      <c r="R443" s="67" t="str">
        <f t="shared" si="5"/>
        <v/>
      </c>
      <c r="S443" s="68" t="str">
        <f t="shared" si="6"/>
        <v/>
      </c>
      <c r="T443" s="47" t="str">
        <f t="shared" si="7"/>
        <v/>
      </c>
      <c r="U443" s="47" t="str">
        <f t="shared" si="8"/>
        <v/>
      </c>
      <c r="V443" s="47" t="str">
        <f t="shared" si="9"/>
        <v/>
      </c>
      <c r="W443" s="47" t="str">
        <f t="shared" si="10"/>
        <v/>
      </c>
      <c r="X443" s="40"/>
      <c r="Y443" s="67" t="str">
        <f t="shared" si="11"/>
        <v/>
      </c>
      <c r="Z443" s="68" t="str">
        <f t="shared" si="12"/>
        <v/>
      </c>
      <c r="AA443" s="47" t="str">
        <f>IF(Y443="","",MIN($D$9+Calculator!free_cash_flow,AD442+AB443))</f>
        <v/>
      </c>
      <c r="AB443" s="47" t="str">
        <f t="shared" si="13"/>
        <v/>
      </c>
      <c r="AC443" s="47" t="str">
        <f t="shared" si="14"/>
        <v/>
      </c>
      <c r="AD443" s="47" t="str">
        <f t="shared" si="15"/>
        <v/>
      </c>
    </row>
    <row r="444" ht="12.75" customHeight="1">
      <c r="A444" s="67" t="str">
        <f>IF(OR(Calculator!prev_total_owed&lt;=0,Calculator!prev_total_owed=""),"",Calculator!prev_pmt_num+1)</f>
        <v/>
      </c>
      <c r="B444" s="68" t="str">
        <f t="shared" si="1"/>
        <v/>
      </c>
      <c r="C444" s="47" t="str">
        <f>IF(A444="","",MIN(D444+Calculator!prev_prin_balance,Calculator!loan_payment+J444))</f>
        <v/>
      </c>
      <c r="D444" s="47" t="str">
        <f>IF(A444="","",ROUND($D$6/12*MAX(0,(Calculator!prev_prin_balance)),2))</f>
        <v/>
      </c>
      <c r="E444" s="47" t="str">
        <f t="shared" si="2"/>
        <v/>
      </c>
      <c r="F444" s="47" t="str">
        <f>IF(A444="","",ROUND(SUM(Calculator!prev_prin_balance,-E444),2))</f>
        <v/>
      </c>
      <c r="G444" s="69" t="str">
        <f t="shared" si="3"/>
        <v/>
      </c>
      <c r="H444" s="47" t="str">
        <f>IF(A444="","",IF(Calculator!prev_prin_balance=0,MIN(Calculator!prev_heloc_prin_balance+Calculator!prev_heloc_int_balance+K444,MAX(0,Calculator!free_cash_flow+Calculator!loan_payment))+IF($O$7="No",0,Calculator!loan_payment+$I$6),IF($O$7="No",Calculator!free_cash_flow,$I$5)))</f>
        <v/>
      </c>
      <c r="I444" s="47" t="str">
        <f>IF(A444="","",IF($O$7="Yes",$I$6+Calculator!loan_payment,0))</f>
        <v/>
      </c>
      <c r="J444" s="47" t="str">
        <f>IF(A444="","",IF(Calculator!prev_prin_balance&lt;=0,0,IF(Calculator!prev_heloc_prin_balance&lt;Calculator!free_cash_flow,MAX(0,MIN($O$6,D444+Calculator!prev_prin_balance+Calculator!loan_payment)),0)))</f>
        <v/>
      </c>
      <c r="K444" s="47" t="str">
        <f>IF(A444="","",ROUND((B444-Calculator!prev_date)*(Calculator!prev_heloc_rate/$O$8)*MAX(0,Calculator!prev_heloc_prin_balance),2))</f>
        <v/>
      </c>
      <c r="L444" s="47" t="str">
        <f>IF(A444="","",MAX(0,MIN(1*H444,Calculator!prev_heloc_int_balance+K444)))</f>
        <v/>
      </c>
      <c r="M444" s="47" t="str">
        <f>IF(A444="","",(Calculator!prev_heloc_int_balance+K444)-L444)</f>
        <v/>
      </c>
      <c r="N444" s="47" t="str">
        <f t="shared" si="4"/>
        <v/>
      </c>
      <c r="O444" s="47" t="str">
        <f>IF(A444="","",Calculator!prev_heloc_prin_balance-N444)</f>
        <v/>
      </c>
      <c r="P444" s="47" t="str">
        <f t="shared" si="16"/>
        <v/>
      </c>
      <c r="Q444" s="40"/>
      <c r="R444" s="67" t="str">
        <f t="shared" si="5"/>
        <v/>
      </c>
      <c r="S444" s="68" t="str">
        <f t="shared" si="6"/>
        <v/>
      </c>
      <c r="T444" s="47" t="str">
        <f t="shared" si="7"/>
        <v/>
      </c>
      <c r="U444" s="47" t="str">
        <f t="shared" si="8"/>
        <v/>
      </c>
      <c r="V444" s="47" t="str">
        <f t="shared" si="9"/>
        <v/>
      </c>
      <c r="W444" s="47" t="str">
        <f t="shared" si="10"/>
        <v/>
      </c>
      <c r="X444" s="40"/>
      <c r="Y444" s="67" t="str">
        <f t="shared" si="11"/>
        <v/>
      </c>
      <c r="Z444" s="68" t="str">
        <f t="shared" si="12"/>
        <v/>
      </c>
      <c r="AA444" s="47" t="str">
        <f>IF(Y444="","",MIN($D$9+Calculator!free_cash_flow,AD443+AB444))</f>
        <v/>
      </c>
      <c r="AB444" s="47" t="str">
        <f t="shared" si="13"/>
        <v/>
      </c>
      <c r="AC444" s="47" t="str">
        <f t="shared" si="14"/>
        <v/>
      </c>
      <c r="AD444" s="47" t="str">
        <f t="shared" si="15"/>
        <v/>
      </c>
    </row>
    <row r="445" ht="12.75" customHeight="1">
      <c r="A445" s="67" t="str">
        <f>IF(OR(Calculator!prev_total_owed&lt;=0,Calculator!prev_total_owed=""),"",Calculator!prev_pmt_num+1)</f>
        <v/>
      </c>
      <c r="B445" s="68" t="str">
        <f t="shared" si="1"/>
        <v/>
      </c>
      <c r="C445" s="47" t="str">
        <f>IF(A445="","",MIN(D445+Calculator!prev_prin_balance,Calculator!loan_payment+J445))</f>
        <v/>
      </c>
      <c r="D445" s="47" t="str">
        <f>IF(A445="","",ROUND($D$6/12*MAX(0,(Calculator!prev_prin_balance)),2))</f>
        <v/>
      </c>
      <c r="E445" s="47" t="str">
        <f t="shared" si="2"/>
        <v/>
      </c>
      <c r="F445" s="47" t="str">
        <f>IF(A445="","",ROUND(SUM(Calculator!prev_prin_balance,-E445),2))</f>
        <v/>
      </c>
      <c r="G445" s="69" t="str">
        <f t="shared" si="3"/>
        <v/>
      </c>
      <c r="H445" s="47" t="str">
        <f>IF(A445="","",IF(Calculator!prev_prin_balance=0,MIN(Calculator!prev_heloc_prin_balance+Calculator!prev_heloc_int_balance+K445,MAX(0,Calculator!free_cash_flow+Calculator!loan_payment))+IF($O$7="No",0,Calculator!loan_payment+$I$6),IF($O$7="No",Calculator!free_cash_flow,$I$5)))</f>
        <v/>
      </c>
      <c r="I445" s="47" t="str">
        <f>IF(A445="","",IF($O$7="Yes",$I$6+Calculator!loan_payment,0))</f>
        <v/>
      </c>
      <c r="J445" s="47" t="str">
        <f>IF(A445="","",IF(Calculator!prev_prin_balance&lt;=0,0,IF(Calculator!prev_heloc_prin_balance&lt;Calculator!free_cash_flow,MAX(0,MIN($O$6,D445+Calculator!prev_prin_balance+Calculator!loan_payment)),0)))</f>
        <v/>
      </c>
      <c r="K445" s="47" t="str">
        <f>IF(A445="","",ROUND((B445-Calculator!prev_date)*(Calculator!prev_heloc_rate/$O$8)*MAX(0,Calculator!prev_heloc_prin_balance),2))</f>
        <v/>
      </c>
      <c r="L445" s="47" t="str">
        <f>IF(A445="","",MAX(0,MIN(1*H445,Calculator!prev_heloc_int_balance+K445)))</f>
        <v/>
      </c>
      <c r="M445" s="47" t="str">
        <f>IF(A445="","",(Calculator!prev_heloc_int_balance+K445)-L445)</f>
        <v/>
      </c>
      <c r="N445" s="47" t="str">
        <f t="shared" si="4"/>
        <v/>
      </c>
      <c r="O445" s="47" t="str">
        <f>IF(A445="","",Calculator!prev_heloc_prin_balance-N445)</f>
        <v/>
      </c>
      <c r="P445" s="47" t="str">
        <f t="shared" si="16"/>
        <v/>
      </c>
      <c r="Q445" s="40"/>
      <c r="R445" s="67" t="str">
        <f t="shared" si="5"/>
        <v/>
      </c>
      <c r="S445" s="68" t="str">
        <f t="shared" si="6"/>
        <v/>
      </c>
      <c r="T445" s="47" t="str">
        <f t="shared" si="7"/>
        <v/>
      </c>
      <c r="U445" s="47" t="str">
        <f t="shared" si="8"/>
        <v/>
      </c>
      <c r="V445" s="47" t="str">
        <f t="shared" si="9"/>
        <v/>
      </c>
      <c r="W445" s="47" t="str">
        <f t="shared" si="10"/>
        <v/>
      </c>
      <c r="X445" s="40"/>
      <c r="Y445" s="67" t="str">
        <f t="shared" si="11"/>
        <v/>
      </c>
      <c r="Z445" s="68" t="str">
        <f t="shared" si="12"/>
        <v/>
      </c>
      <c r="AA445" s="47" t="str">
        <f>IF(Y445="","",MIN($D$9+Calculator!free_cash_flow,AD444+AB445))</f>
        <v/>
      </c>
      <c r="AB445" s="47" t="str">
        <f t="shared" si="13"/>
        <v/>
      </c>
      <c r="AC445" s="47" t="str">
        <f t="shared" si="14"/>
        <v/>
      </c>
      <c r="AD445" s="47" t="str">
        <f t="shared" si="15"/>
        <v/>
      </c>
    </row>
    <row r="446" ht="12.75" customHeight="1">
      <c r="A446" s="67" t="str">
        <f>IF(OR(Calculator!prev_total_owed&lt;=0,Calculator!prev_total_owed=""),"",Calculator!prev_pmt_num+1)</f>
        <v/>
      </c>
      <c r="B446" s="68" t="str">
        <f t="shared" si="1"/>
        <v/>
      </c>
      <c r="C446" s="47" t="str">
        <f>IF(A446="","",MIN(D446+Calculator!prev_prin_balance,Calculator!loan_payment+J446))</f>
        <v/>
      </c>
      <c r="D446" s="47" t="str">
        <f>IF(A446="","",ROUND($D$6/12*MAX(0,(Calculator!prev_prin_balance)),2))</f>
        <v/>
      </c>
      <c r="E446" s="47" t="str">
        <f t="shared" si="2"/>
        <v/>
      </c>
      <c r="F446" s="47" t="str">
        <f>IF(A446="","",ROUND(SUM(Calculator!prev_prin_balance,-E446),2))</f>
        <v/>
      </c>
      <c r="G446" s="69" t="str">
        <f t="shared" si="3"/>
        <v/>
      </c>
      <c r="H446" s="47" t="str">
        <f>IF(A446="","",IF(Calculator!prev_prin_balance=0,MIN(Calculator!prev_heloc_prin_balance+Calculator!prev_heloc_int_balance+K446,MAX(0,Calculator!free_cash_flow+Calculator!loan_payment))+IF($O$7="No",0,Calculator!loan_payment+$I$6),IF($O$7="No",Calculator!free_cash_flow,$I$5)))</f>
        <v/>
      </c>
      <c r="I446" s="47" t="str">
        <f>IF(A446="","",IF($O$7="Yes",$I$6+Calculator!loan_payment,0))</f>
        <v/>
      </c>
      <c r="J446" s="47" t="str">
        <f>IF(A446="","",IF(Calculator!prev_prin_balance&lt;=0,0,IF(Calculator!prev_heloc_prin_balance&lt;Calculator!free_cash_flow,MAX(0,MIN($O$6,D446+Calculator!prev_prin_balance+Calculator!loan_payment)),0)))</f>
        <v/>
      </c>
      <c r="K446" s="47" t="str">
        <f>IF(A446="","",ROUND((B446-Calculator!prev_date)*(Calculator!prev_heloc_rate/$O$8)*MAX(0,Calculator!prev_heloc_prin_balance),2))</f>
        <v/>
      </c>
      <c r="L446" s="47" t="str">
        <f>IF(A446="","",MAX(0,MIN(1*H446,Calculator!prev_heloc_int_balance+K446)))</f>
        <v/>
      </c>
      <c r="M446" s="47" t="str">
        <f>IF(A446="","",(Calculator!prev_heloc_int_balance+K446)-L446)</f>
        <v/>
      </c>
      <c r="N446" s="47" t="str">
        <f t="shared" si="4"/>
        <v/>
      </c>
      <c r="O446" s="47" t="str">
        <f>IF(A446="","",Calculator!prev_heloc_prin_balance-N446)</f>
        <v/>
      </c>
      <c r="P446" s="47" t="str">
        <f t="shared" si="16"/>
        <v/>
      </c>
      <c r="Q446" s="40"/>
      <c r="R446" s="67" t="str">
        <f t="shared" si="5"/>
        <v/>
      </c>
      <c r="S446" s="68" t="str">
        <f t="shared" si="6"/>
        <v/>
      </c>
      <c r="T446" s="47" t="str">
        <f t="shared" si="7"/>
        <v/>
      </c>
      <c r="U446" s="47" t="str">
        <f t="shared" si="8"/>
        <v/>
      </c>
      <c r="V446" s="47" t="str">
        <f t="shared" si="9"/>
        <v/>
      </c>
      <c r="W446" s="47" t="str">
        <f t="shared" si="10"/>
        <v/>
      </c>
      <c r="X446" s="40"/>
      <c r="Y446" s="67" t="str">
        <f t="shared" si="11"/>
        <v/>
      </c>
      <c r="Z446" s="68" t="str">
        <f t="shared" si="12"/>
        <v/>
      </c>
      <c r="AA446" s="47" t="str">
        <f>IF(Y446="","",MIN($D$9+Calculator!free_cash_flow,AD445+AB446))</f>
        <v/>
      </c>
      <c r="AB446" s="47" t="str">
        <f t="shared" si="13"/>
        <v/>
      </c>
      <c r="AC446" s="47" t="str">
        <f t="shared" si="14"/>
        <v/>
      </c>
      <c r="AD446" s="47" t="str">
        <f t="shared" si="15"/>
        <v/>
      </c>
    </row>
    <row r="447" ht="12.75" customHeight="1">
      <c r="A447" s="67" t="str">
        <f>IF(OR(Calculator!prev_total_owed&lt;=0,Calculator!prev_total_owed=""),"",Calculator!prev_pmt_num+1)</f>
        <v/>
      </c>
      <c r="B447" s="68" t="str">
        <f t="shared" si="1"/>
        <v/>
      </c>
      <c r="C447" s="47" t="str">
        <f>IF(A447="","",MIN(D447+Calculator!prev_prin_balance,Calculator!loan_payment+J447))</f>
        <v/>
      </c>
      <c r="D447" s="47" t="str">
        <f>IF(A447="","",ROUND($D$6/12*MAX(0,(Calculator!prev_prin_balance)),2))</f>
        <v/>
      </c>
      <c r="E447" s="47" t="str">
        <f t="shared" si="2"/>
        <v/>
      </c>
      <c r="F447" s="47" t="str">
        <f>IF(A447="","",ROUND(SUM(Calculator!prev_prin_balance,-E447),2))</f>
        <v/>
      </c>
      <c r="G447" s="69" t="str">
        <f t="shared" si="3"/>
        <v/>
      </c>
      <c r="H447" s="47" t="str">
        <f>IF(A447="","",IF(Calculator!prev_prin_balance=0,MIN(Calculator!prev_heloc_prin_balance+Calculator!prev_heloc_int_balance+K447,MAX(0,Calculator!free_cash_flow+Calculator!loan_payment))+IF($O$7="No",0,Calculator!loan_payment+$I$6),IF($O$7="No",Calculator!free_cash_flow,$I$5)))</f>
        <v/>
      </c>
      <c r="I447" s="47" t="str">
        <f>IF(A447="","",IF($O$7="Yes",$I$6+Calculator!loan_payment,0))</f>
        <v/>
      </c>
      <c r="J447" s="47" t="str">
        <f>IF(A447="","",IF(Calculator!prev_prin_balance&lt;=0,0,IF(Calculator!prev_heloc_prin_balance&lt;Calculator!free_cash_flow,MAX(0,MIN($O$6,D447+Calculator!prev_prin_balance+Calculator!loan_payment)),0)))</f>
        <v/>
      </c>
      <c r="K447" s="47" t="str">
        <f>IF(A447="","",ROUND((B447-Calculator!prev_date)*(Calculator!prev_heloc_rate/$O$8)*MAX(0,Calculator!prev_heloc_prin_balance),2))</f>
        <v/>
      </c>
      <c r="L447" s="47" t="str">
        <f>IF(A447="","",MAX(0,MIN(1*H447,Calculator!prev_heloc_int_balance+K447)))</f>
        <v/>
      </c>
      <c r="M447" s="47" t="str">
        <f>IF(A447="","",(Calculator!prev_heloc_int_balance+K447)-L447)</f>
        <v/>
      </c>
      <c r="N447" s="47" t="str">
        <f t="shared" si="4"/>
        <v/>
      </c>
      <c r="O447" s="47" t="str">
        <f>IF(A447="","",Calculator!prev_heloc_prin_balance-N447)</f>
        <v/>
      </c>
      <c r="P447" s="47" t="str">
        <f t="shared" si="16"/>
        <v/>
      </c>
      <c r="Q447" s="40"/>
      <c r="R447" s="67" t="str">
        <f t="shared" si="5"/>
        <v/>
      </c>
      <c r="S447" s="68" t="str">
        <f t="shared" si="6"/>
        <v/>
      </c>
      <c r="T447" s="47" t="str">
        <f t="shared" si="7"/>
        <v/>
      </c>
      <c r="U447" s="47" t="str">
        <f t="shared" si="8"/>
        <v/>
      </c>
      <c r="V447" s="47" t="str">
        <f t="shared" si="9"/>
        <v/>
      </c>
      <c r="W447" s="47" t="str">
        <f t="shared" si="10"/>
        <v/>
      </c>
      <c r="X447" s="40"/>
      <c r="Y447" s="67" t="str">
        <f t="shared" si="11"/>
        <v/>
      </c>
      <c r="Z447" s="68" t="str">
        <f t="shared" si="12"/>
        <v/>
      </c>
      <c r="AA447" s="47" t="str">
        <f>IF(Y447="","",MIN($D$9+Calculator!free_cash_flow,AD446+AB447))</f>
        <v/>
      </c>
      <c r="AB447" s="47" t="str">
        <f t="shared" si="13"/>
        <v/>
      </c>
      <c r="AC447" s="47" t="str">
        <f t="shared" si="14"/>
        <v/>
      </c>
      <c r="AD447" s="47" t="str">
        <f t="shared" si="15"/>
        <v/>
      </c>
    </row>
    <row r="448" ht="12.75" customHeight="1">
      <c r="A448" s="67" t="str">
        <f>IF(OR(Calculator!prev_total_owed&lt;=0,Calculator!prev_total_owed=""),"",Calculator!prev_pmt_num+1)</f>
        <v/>
      </c>
      <c r="B448" s="68" t="str">
        <f t="shared" si="1"/>
        <v/>
      </c>
      <c r="C448" s="47" t="str">
        <f>IF(A448="","",MIN(D448+Calculator!prev_prin_balance,Calculator!loan_payment+J448))</f>
        <v/>
      </c>
      <c r="D448" s="47" t="str">
        <f>IF(A448="","",ROUND($D$6/12*MAX(0,(Calculator!prev_prin_balance)),2))</f>
        <v/>
      </c>
      <c r="E448" s="47" t="str">
        <f t="shared" si="2"/>
        <v/>
      </c>
      <c r="F448" s="47" t="str">
        <f>IF(A448="","",ROUND(SUM(Calculator!prev_prin_balance,-E448),2))</f>
        <v/>
      </c>
      <c r="G448" s="69" t="str">
        <f t="shared" si="3"/>
        <v/>
      </c>
      <c r="H448" s="47" t="str">
        <f>IF(A448="","",IF(Calculator!prev_prin_balance=0,MIN(Calculator!prev_heloc_prin_balance+Calculator!prev_heloc_int_balance+K448,MAX(0,Calculator!free_cash_flow+Calculator!loan_payment))+IF($O$7="No",0,Calculator!loan_payment+$I$6),IF($O$7="No",Calculator!free_cash_flow,$I$5)))</f>
        <v/>
      </c>
      <c r="I448" s="47" t="str">
        <f>IF(A448="","",IF($O$7="Yes",$I$6+Calculator!loan_payment,0))</f>
        <v/>
      </c>
      <c r="J448" s="47" t="str">
        <f>IF(A448="","",IF(Calculator!prev_prin_balance&lt;=0,0,IF(Calculator!prev_heloc_prin_balance&lt;Calculator!free_cash_flow,MAX(0,MIN($O$6,D448+Calculator!prev_prin_balance+Calculator!loan_payment)),0)))</f>
        <v/>
      </c>
      <c r="K448" s="47" t="str">
        <f>IF(A448="","",ROUND((B448-Calculator!prev_date)*(Calculator!prev_heloc_rate/$O$8)*MAX(0,Calculator!prev_heloc_prin_balance),2))</f>
        <v/>
      </c>
      <c r="L448" s="47" t="str">
        <f>IF(A448="","",MAX(0,MIN(1*H448,Calculator!prev_heloc_int_balance+K448)))</f>
        <v/>
      </c>
      <c r="M448" s="47" t="str">
        <f>IF(A448="","",(Calculator!prev_heloc_int_balance+K448)-L448)</f>
        <v/>
      </c>
      <c r="N448" s="47" t="str">
        <f t="shared" si="4"/>
        <v/>
      </c>
      <c r="O448" s="47" t="str">
        <f>IF(A448="","",Calculator!prev_heloc_prin_balance-N448)</f>
        <v/>
      </c>
      <c r="P448" s="47" t="str">
        <f t="shared" si="16"/>
        <v/>
      </c>
      <c r="Q448" s="40"/>
      <c r="R448" s="67" t="str">
        <f t="shared" si="5"/>
        <v/>
      </c>
      <c r="S448" s="68" t="str">
        <f t="shared" si="6"/>
        <v/>
      </c>
      <c r="T448" s="47" t="str">
        <f t="shared" si="7"/>
        <v/>
      </c>
      <c r="U448" s="47" t="str">
        <f t="shared" si="8"/>
        <v/>
      </c>
      <c r="V448" s="47" t="str">
        <f t="shared" si="9"/>
        <v/>
      </c>
      <c r="W448" s="47" t="str">
        <f t="shared" si="10"/>
        <v/>
      </c>
      <c r="X448" s="40"/>
      <c r="Y448" s="67" t="str">
        <f t="shared" si="11"/>
        <v/>
      </c>
      <c r="Z448" s="68" t="str">
        <f t="shared" si="12"/>
        <v/>
      </c>
      <c r="AA448" s="47" t="str">
        <f>IF(Y448="","",MIN($D$9+Calculator!free_cash_flow,AD447+AB448))</f>
        <v/>
      </c>
      <c r="AB448" s="47" t="str">
        <f t="shared" si="13"/>
        <v/>
      </c>
      <c r="AC448" s="47" t="str">
        <f t="shared" si="14"/>
        <v/>
      </c>
      <c r="AD448" s="47" t="str">
        <f t="shared" si="15"/>
        <v/>
      </c>
    </row>
    <row r="449" ht="12.75" customHeight="1">
      <c r="A449" s="67" t="str">
        <f>IF(OR(Calculator!prev_total_owed&lt;=0,Calculator!prev_total_owed=""),"",Calculator!prev_pmt_num+1)</f>
        <v/>
      </c>
      <c r="B449" s="68" t="str">
        <f t="shared" si="1"/>
        <v/>
      </c>
      <c r="C449" s="47" t="str">
        <f>IF(A449="","",MIN(D449+Calculator!prev_prin_balance,Calculator!loan_payment+J449))</f>
        <v/>
      </c>
      <c r="D449" s="47" t="str">
        <f>IF(A449="","",ROUND($D$6/12*MAX(0,(Calculator!prev_prin_balance)),2))</f>
        <v/>
      </c>
      <c r="E449" s="47" t="str">
        <f t="shared" si="2"/>
        <v/>
      </c>
      <c r="F449" s="47" t="str">
        <f>IF(A449="","",ROUND(SUM(Calculator!prev_prin_balance,-E449),2))</f>
        <v/>
      </c>
      <c r="G449" s="69" t="str">
        <f t="shared" si="3"/>
        <v/>
      </c>
      <c r="H449" s="47" t="str">
        <f>IF(A449="","",IF(Calculator!prev_prin_balance=0,MIN(Calculator!prev_heloc_prin_balance+Calculator!prev_heloc_int_balance+K449,MAX(0,Calculator!free_cash_flow+Calculator!loan_payment))+IF($O$7="No",0,Calculator!loan_payment+$I$6),IF($O$7="No",Calculator!free_cash_flow,$I$5)))</f>
        <v/>
      </c>
      <c r="I449" s="47" t="str">
        <f>IF(A449="","",IF($O$7="Yes",$I$6+Calculator!loan_payment,0))</f>
        <v/>
      </c>
      <c r="J449" s="47" t="str">
        <f>IF(A449="","",IF(Calculator!prev_prin_balance&lt;=0,0,IF(Calculator!prev_heloc_prin_balance&lt;Calculator!free_cash_flow,MAX(0,MIN($O$6,D449+Calculator!prev_prin_balance+Calculator!loan_payment)),0)))</f>
        <v/>
      </c>
      <c r="K449" s="47" t="str">
        <f>IF(A449="","",ROUND((B449-Calculator!prev_date)*(Calculator!prev_heloc_rate/$O$8)*MAX(0,Calculator!prev_heloc_prin_balance),2))</f>
        <v/>
      </c>
      <c r="L449" s="47" t="str">
        <f>IF(A449="","",MAX(0,MIN(1*H449,Calculator!prev_heloc_int_balance+K449)))</f>
        <v/>
      </c>
      <c r="M449" s="47" t="str">
        <f>IF(A449="","",(Calculator!prev_heloc_int_balance+K449)-L449)</f>
        <v/>
      </c>
      <c r="N449" s="47" t="str">
        <f t="shared" si="4"/>
        <v/>
      </c>
      <c r="O449" s="47" t="str">
        <f>IF(A449="","",Calculator!prev_heloc_prin_balance-N449)</f>
        <v/>
      </c>
      <c r="P449" s="47" t="str">
        <f t="shared" si="16"/>
        <v/>
      </c>
      <c r="Q449" s="40"/>
      <c r="R449" s="67" t="str">
        <f t="shared" si="5"/>
        <v/>
      </c>
      <c r="S449" s="68" t="str">
        <f t="shared" si="6"/>
        <v/>
      </c>
      <c r="T449" s="47" t="str">
        <f t="shared" si="7"/>
        <v/>
      </c>
      <c r="U449" s="47" t="str">
        <f t="shared" si="8"/>
        <v/>
      </c>
      <c r="V449" s="47" t="str">
        <f t="shared" si="9"/>
        <v/>
      </c>
      <c r="W449" s="47" t="str">
        <f t="shared" si="10"/>
        <v/>
      </c>
      <c r="X449" s="40"/>
      <c r="Y449" s="67" t="str">
        <f t="shared" si="11"/>
        <v/>
      </c>
      <c r="Z449" s="68" t="str">
        <f t="shared" si="12"/>
        <v/>
      </c>
      <c r="AA449" s="47" t="str">
        <f>IF(Y449="","",MIN($D$9+Calculator!free_cash_flow,AD448+AB449))</f>
        <v/>
      </c>
      <c r="AB449" s="47" t="str">
        <f t="shared" si="13"/>
        <v/>
      </c>
      <c r="AC449" s="47" t="str">
        <f t="shared" si="14"/>
        <v/>
      </c>
      <c r="AD449" s="47" t="str">
        <f t="shared" si="15"/>
        <v/>
      </c>
    </row>
    <row r="450" ht="12.75" customHeight="1">
      <c r="A450" s="67" t="str">
        <f>IF(OR(Calculator!prev_total_owed&lt;=0,Calculator!prev_total_owed=""),"",Calculator!prev_pmt_num+1)</f>
        <v/>
      </c>
      <c r="B450" s="68" t="str">
        <f t="shared" si="1"/>
        <v/>
      </c>
      <c r="C450" s="47" t="str">
        <f>IF(A450="","",MIN(D450+Calculator!prev_prin_balance,Calculator!loan_payment+J450))</f>
        <v/>
      </c>
      <c r="D450" s="47" t="str">
        <f>IF(A450="","",ROUND($D$6/12*MAX(0,(Calculator!prev_prin_balance)),2))</f>
        <v/>
      </c>
      <c r="E450" s="47" t="str">
        <f t="shared" si="2"/>
        <v/>
      </c>
      <c r="F450" s="47" t="str">
        <f>IF(A450="","",ROUND(SUM(Calculator!prev_prin_balance,-E450),2))</f>
        <v/>
      </c>
      <c r="G450" s="69" t="str">
        <f t="shared" si="3"/>
        <v/>
      </c>
      <c r="H450" s="47" t="str">
        <f>IF(A450="","",IF(Calculator!prev_prin_balance=0,MIN(Calculator!prev_heloc_prin_balance+Calculator!prev_heloc_int_balance+K450,MAX(0,Calculator!free_cash_flow+Calculator!loan_payment))+IF($O$7="No",0,Calculator!loan_payment+$I$6),IF($O$7="No",Calculator!free_cash_flow,$I$5)))</f>
        <v/>
      </c>
      <c r="I450" s="47" t="str">
        <f>IF(A450="","",IF($O$7="Yes",$I$6+Calculator!loan_payment,0))</f>
        <v/>
      </c>
      <c r="J450" s="47" t="str">
        <f>IF(A450="","",IF(Calculator!prev_prin_balance&lt;=0,0,IF(Calculator!prev_heloc_prin_balance&lt;Calculator!free_cash_flow,MAX(0,MIN($O$6,D450+Calculator!prev_prin_balance+Calculator!loan_payment)),0)))</f>
        <v/>
      </c>
      <c r="K450" s="47" t="str">
        <f>IF(A450="","",ROUND((B450-Calculator!prev_date)*(Calculator!prev_heloc_rate/$O$8)*MAX(0,Calculator!prev_heloc_prin_balance),2))</f>
        <v/>
      </c>
      <c r="L450" s="47" t="str">
        <f>IF(A450="","",MAX(0,MIN(1*H450,Calculator!prev_heloc_int_balance+K450)))</f>
        <v/>
      </c>
      <c r="M450" s="47" t="str">
        <f>IF(A450="","",(Calculator!prev_heloc_int_balance+K450)-L450)</f>
        <v/>
      </c>
      <c r="N450" s="47" t="str">
        <f t="shared" si="4"/>
        <v/>
      </c>
      <c r="O450" s="47" t="str">
        <f>IF(A450="","",Calculator!prev_heloc_prin_balance-N450)</f>
        <v/>
      </c>
      <c r="P450" s="47" t="str">
        <f t="shared" si="16"/>
        <v/>
      </c>
      <c r="Q450" s="40"/>
      <c r="R450" s="67" t="str">
        <f t="shared" si="5"/>
        <v/>
      </c>
      <c r="S450" s="68" t="str">
        <f t="shared" si="6"/>
        <v/>
      </c>
      <c r="T450" s="47" t="str">
        <f t="shared" si="7"/>
        <v/>
      </c>
      <c r="U450" s="47" t="str">
        <f t="shared" si="8"/>
        <v/>
      </c>
      <c r="V450" s="47" t="str">
        <f t="shared" si="9"/>
        <v/>
      </c>
      <c r="W450" s="47" t="str">
        <f t="shared" si="10"/>
        <v/>
      </c>
      <c r="X450" s="40"/>
      <c r="Y450" s="67" t="str">
        <f t="shared" si="11"/>
        <v/>
      </c>
      <c r="Z450" s="68" t="str">
        <f t="shared" si="12"/>
        <v/>
      </c>
      <c r="AA450" s="47" t="str">
        <f>IF(Y450="","",MIN($D$9+Calculator!free_cash_flow,AD449+AB450))</f>
        <v/>
      </c>
      <c r="AB450" s="47" t="str">
        <f t="shared" si="13"/>
        <v/>
      </c>
      <c r="AC450" s="47" t="str">
        <f t="shared" si="14"/>
        <v/>
      </c>
      <c r="AD450" s="47" t="str">
        <f t="shared" si="15"/>
        <v/>
      </c>
    </row>
    <row r="451" ht="12.75" customHeight="1">
      <c r="A451" s="67" t="str">
        <f>IF(OR(Calculator!prev_total_owed&lt;=0,Calculator!prev_total_owed=""),"",Calculator!prev_pmt_num+1)</f>
        <v/>
      </c>
      <c r="B451" s="68" t="str">
        <f t="shared" si="1"/>
        <v/>
      </c>
      <c r="C451" s="47" t="str">
        <f>IF(A451="","",MIN(D451+Calculator!prev_prin_balance,Calculator!loan_payment+J451))</f>
        <v/>
      </c>
      <c r="D451" s="47" t="str">
        <f>IF(A451="","",ROUND($D$6/12*MAX(0,(Calculator!prev_prin_balance)),2))</f>
        <v/>
      </c>
      <c r="E451" s="47" t="str">
        <f t="shared" si="2"/>
        <v/>
      </c>
      <c r="F451" s="47" t="str">
        <f>IF(A451="","",ROUND(SUM(Calculator!prev_prin_balance,-E451),2))</f>
        <v/>
      </c>
      <c r="G451" s="69" t="str">
        <f t="shared" si="3"/>
        <v/>
      </c>
      <c r="H451" s="47" t="str">
        <f>IF(A451="","",IF(Calculator!prev_prin_balance=0,MIN(Calculator!prev_heloc_prin_balance+Calculator!prev_heloc_int_balance+K451,MAX(0,Calculator!free_cash_flow+Calculator!loan_payment))+IF($O$7="No",0,Calculator!loan_payment+$I$6),IF($O$7="No",Calculator!free_cash_flow,$I$5)))</f>
        <v/>
      </c>
      <c r="I451" s="47" t="str">
        <f>IF(A451="","",IF($O$7="Yes",$I$6+Calculator!loan_payment,0))</f>
        <v/>
      </c>
      <c r="J451" s="47" t="str">
        <f>IF(A451="","",IF(Calculator!prev_prin_balance&lt;=0,0,IF(Calculator!prev_heloc_prin_balance&lt;Calculator!free_cash_flow,MAX(0,MIN($O$6,D451+Calculator!prev_prin_balance+Calculator!loan_payment)),0)))</f>
        <v/>
      </c>
      <c r="K451" s="47" t="str">
        <f>IF(A451="","",ROUND((B451-Calculator!prev_date)*(Calculator!prev_heloc_rate/$O$8)*MAX(0,Calculator!prev_heloc_prin_balance),2))</f>
        <v/>
      </c>
      <c r="L451" s="47" t="str">
        <f>IF(A451="","",MAX(0,MIN(1*H451,Calculator!prev_heloc_int_balance+K451)))</f>
        <v/>
      </c>
      <c r="M451" s="47" t="str">
        <f>IF(A451="","",(Calculator!prev_heloc_int_balance+K451)-L451)</f>
        <v/>
      </c>
      <c r="N451" s="47" t="str">
        <f t="shared" si="4"/>
        <v/>
      </c>
      <c r="O451" s="47" t="str">
        <f>IF(A451="","",Calculator!prev_heloc_prin_balance-N451)</f>
        <v/>
      </c>
      <c r="P451" s="47" t="str">
        <f t="shared" si="16"/>
        <v/>
      </c>
      <c r="Q451" s="40"/>
      <c r="R451" s="67" t="str">
        <f t="shared" si="5"/>
        <v/>
      </c>
      <c r="S451" s="68" t="str">
        <f t="shared" si="6"/>
        <v/>
      </c>
      <c r="T451" s="47" t="str">
        <f t="shared" si="7"/>
        <v/>
      </c>
      <c r="U451" s="47" t="str">
        <f t="shared" si="8"/>
        <v/>
      </c>
      <c r="V451" s="47" t="str">
        <f t="shared" si="9"/>
        <v/>
      </c>
      <c r="W451" s="47" t="str">
        <f t="shared" si="10"/>
        <v/>
      </c>
      <c r="X451" s="40"/>
      <c r="Y451" s="67" t="str">
        <f t="shared" si="11"/>
        <v/>
      </c>
      <c r="Z451" s="68" t="str">
        <f t="shared" si="12"/>
        <v/>
      </c>
      <c r="AA451" s="47" t="str">
        <f>IF(Y451="","",MIN($D$9+Calculator!free_cash_flow,AD450+AB451))</f>
        <v/>
      </c>
      <c r="AB451" s="47" t="str">
        <f t="shared" si="13"/>
        <v/>
      </c>
      <c r="AC451" s="47" t="str">
        <f t="shared" si="14"/>
        <v/>
      </c>
      <c r="AD451" s="47" t="str">
        <f t="shared" si="15"/>
        <v/>
      </c>
    </row>
    <row r="452" ht="12.75" customHeight="1">
      <c r="A452" s="67" t="str">
        <f>IF(OR(Calculator!prev_total_owed&lt;=0,Calculator!prev_total_owed=""),"",Calculator!prev_pmt_num+1)</f>
        <v/>
      </c>
      <c r="B452" s="68" t="str">
        <f t="shared" si="1"/>
        <v/>
      </c>
      <c r="C452" s="47" t="str">
        <f>IF(A452="","",MIN(D452+Calculator!prev_prin_balance,Calculator!loan_payment+J452))</f>
        <v/>
      </c>
      <c r="D452" s="47" t="str">
        <f>IF(A452="","",ROUND($D$6/12*MAX(0,(Calculator!prev_prin_balance)),2))</f>
        <v/>
      </c>
      <c r="E452" s="47" t="str">
        <f t="shared" si="2"/>
        <v/>
      </c>
      <c r="F452" s="47" t="str">
        <f>IF(A452="","",ROUND(SUM(Calculator!prev_prin_balance,-E452),2))</f>
        <v/>
      </c>
      <c r="G452" s="69" t="str">
        <f t="shared" si="3"/>
        <v/>
      </c>
      <c r="H452" s="47" t="str">
        <f>IF(A452="","",IF(Calculator!prev_prin_balance=0,MIN(Calculator!prev_heloc_prin_balance+Calculator!prev_heloc_int_balance+K452,MAX(0,Calculator!free_cash_flow+Calculator!loan_payment))+IF($O$7="No",0,Calculator!loan_payment+$I$6),IF($O$7="No",Calculator!free_cash_flow,$I$5)))</f>
        <v/>
      </c>
      <c r="I452" s="47" t="str">
        <f>IF(A452="","",IF($O$7="Yes",$I$6+Calculator!loan_payment,0))</f>
        <v/>
      </c>
      <c r="J452" s="47" t="str">
        <f>IF(A452="","",IF(Calculator!prev_prin_balance&lt;=0,0,IF(Calculator!prev_heloc_prin_balance&lt;Calculator!free_cash_flow,MAX(0,MIN($O$6,D452+Calculator!prev_prin_balance+Calculator!loan_payment)),0)))</f>
        <v/>
      </c>
      <c r="K452" s="47" t="str">
        <f>IF(A452="","",ROUND((B452-Calculator!prev_date)*(Calculator!prev_heloc_rate/$O$8)*MAX(0,Calculator!prev_heloc_prin_balance),2))</f>
        <v/>
      </c>
      <c r="L452" s="47" t="str">
        <f>IF(A452="","",MAX(0,MIN(1*H452,Calculator!prev_heloc_int_balance+K452)))</f>
        <v/>
      </c>
      <c r="M452" s="47" t="str">
        <f>IF(A452="","",(Calculator!prev_heloc_int_balance+K452)-L452)</f>
        <v/>
      </c>
      <c r="N452" s="47" t="str">
        <f t="shared" si="4"/>
        <v/>
      </c>
      <c r="O452" s="47" t="str">
        <f>IF(A452="","",Calculator!prev_heloc_prin_balance-N452)</f>
        <v/>
      </c>
      <c r="P452" s="47" t="str">
        <f t="shared" si="16"/>
        <v/>
      </c>
      <c r="Q452" s="40"/>
      <c r="R452" s="67" t="str">
        <f t="shared" si="5"/>
        <v/>
      </c>
      <c r="S452" s="68" t="str">
        <f t="shared" si="6"/>
        <v/>
      </c>
      <c r="T452" s="47" t="str">
        <f t="shared" si="7"/>
        <v/>
      </c>
      <c r="U452" s="47" t="str">
        <f t="shared" si="8"/>
        <v/>
      </c>
      <c r="V452" s="47" t="str">
        <f t="shared" si="9"/>
        <v/>
      </c>
      <c r="W452" s="47" t="str">
        <f t="shared" si="10"/>
        <v/>
      </c>
      <c r="X452" s="40"/>
      <c r="Y452" s="67" t="str">
        <f t="shared" si="11"/>
        <v/>
      </c>
      <c r="Z452" s="68" t="str">
        <f t="shared" si="12"/>
        <v/>
      </c>
      <c r="AA452" s="47" t="str">
        <f>IF(Y452="","",MIN($D$9+Calculator!free_cash_flow,AD451+AB452))</f>
        <v/>
      </c>
      <c r="AB452" s="47" t="str">
        <f t="shared" si="13"/>
        <v/>
      </c>
      <c r="AC452" s="47" t="str">
        <f t="shared" si="14"/>
        <v/>
      </c>
      <c r="AD452" s="47" t="str">
        <f t="shared" si="15"/>
        <v/>
      </c>
    </row>
    <row r="453" ht="12.75" customHeight="1">
      <c r="A453" s="67" t="str">
        <f>IF(OR(Calculator!prev_total_owed&lt;=0,Calculator!prev_total_owed=""),"",Calculator!prev_pmt_num+1)</f>
        <v/>
      </c>
      <c r="B453" s="68" t="str">
        <f t="shared" si="1"/>
        <v/>
      </c>
      <c r="C453" s="47" t="str">
        <f>IF(A453="","",MIN(D453+Calculator!prev_prin_balance,Calculator!loan_payment+J453))</f>
        <v/>
      </c>
      <c r="D453" s="47" t="str">
        <f>IF(A453="","",ROUND($D$6/12*MAX(0,(Calculator!prev_prin_balance)),2))</f>
        <v/>
      </c>
      <c r="E453" s="47" t="str">
        <f t="shared" si="2"/>
        <v/>
      </c>
      <c r="F453" s="47" t="str">
        <f>IF(A453="","",ROUND(SUM(Calculator!prev_prin_balance,-E453),2))</f>
        <v/>
      </c>
      <c r="G453" s="69" t="str">
        <f t="shared" si="3"/>
        <v/>
      </c>
      <c r="H453" s="47" t="str">
        <f>IF(A453="","",IF(Calculator!prev_prin_balance=0,MIN(Calculator!prev_heloc_prin_balance+Calculator!prev_heloc_int_balance+K453,MAX(0,Calculator!free_cash_flow+Calculator!loan_payment))+IF($O$7="No",0,Calculator!loan_payment+$I$6),IF($O$7="No",Calculator!free_cash_flow,$I$5)))</f>
        <v/>
      </c>
      <c r="I453" s="47" t="str">
        <f>IF(A453="","",IF($O$7="Yes",$I$6+Calculator!loan_payment,0))</f>
        <v/>
      </c>
      <c r="J453" s="47" t="str">
        <f>IF(A453="","",IF(Calculator!prev_prin_balance&lt;=0,0,IF(Calculator!prev_heloc_prin_balance&lt;Calculator!free_cash_flow,MAX(0,MIN($O$6,D453+Calculator!prev_prin_balance+Calculator!loan_payment)),0)))</f>
        <v/>
      </c>
      <c r="K453" s="47" t="str">
        <f>IF(A453="","",ROUND((B453-Calculator!prev_date)*(Calculator!prev_heloc_rate/$O$8)*MAX(0,Calculator!prev_heloc_prin_balance),2))</f>
        <v/>
      </c>
      <c r="L453" s="47" t="str">
        <f>IF(A453="","",MAX(0,MIN(1*H453,Calculator!prev_heloc_int_balance+K453)))</f>
        <v/>
      </c>
      <c r="M453" s="47" t="str">
        <f>IF(A453="","",(Calculator!prev_heloc_int_balance+K453)-L453)</f>
        <v/>
      </c>
      <c r="N453" s="47" t="str">
        <f t="shared" si="4"/>
        <v/>
      </c>
      <c r="O453" s="47" t="str">
        <f>IF(A453="","",Calculator!prev_heloc_prin_balance-N453)</f>
        <v/>
      </c>
      <c r="P453" s="47" t="str">
        <f t="shared" si="16"/>
        <v/>
      </c>
      <c r="Q453" s="40"/>
      <c r="R453" s="67" t="str">
        <f t="shared" si="5"/>
        <v/>
      </c>
      <c r="S453" s="68" t="str">
        <f t="shared" si="6"/>
        <v/>
      </c>
      <c r="T453" s="47" t="str">
        <f t="shared" si="7"/>
        <v/>
      </c>
      <c r="U453" s="47" t="str">
        <f t="shared" si="8"/>
        <v/>
      </c>
      <c r="V453" s="47" t="str">
        <f t="shared" si="9"/>
        <v/>
      </c>
      <c r="W453" s="47" t="str">
        <f t="shared" si="10"/>
        <v/>
      </c>
      <c r="X453" s="40"/>
      <c r="Y453" s="67" t="str">
        <f t="shared" si="11"/>
        <v/>
      </c>
      <c r="Z453" s="68" t="str">
        <f t="shared" si="12"/>
        <v/>
      </c>
      <c r="AA453" s="47" t="str">
        <f>IF(Y453="","",MIN($D$9+Calculator!free_cash_flow,AD452+AB453))</f>
        <v/>
      </c>
      <c r="AB453" s="47" t="str">
        <f t="shared" si="13"/>
        <v/>
      </c>
      <c r="AC453" s="47" t="str">
        <f t="shared" si="14"/>
        <v/>
      </c>
      <c r="AD453" s="47" t="str">
        <f t="shared" si="15"/>
        <v/>
      </c>
    </row>
    <row r="454" ht="12.75" customHeight="1">
      <c r="A454" s="67" t="str">
        <f>IF(OR(Calculator!prev_total_owed&lt;=0,Calculator!prev_total_owed=""),"",Calculator!prev_pmt_num+1)</f>
        <v/>
      </c>
      <c r="B454" s="68" t="str">
        <f t="shared" si="1"/>
        <v/>
      </c>
      <c r="C454" s="47" t="str">
        <f>IF(A454="","",MIN(D454+Calculator!prev_prin_balance,Calculator!loan_payment+J454))</f>
        <v/>
      </c>
      <c r="D454" s="47" t="str">
        <f>IF(A454="","",ROUND($D$6/12*MAX(0,(Calculator!prev_prin_balance)),2))</f>
        <v/>
      </c>
      <c r="E454" s="47" t="str">
        <f t="shared" si="2"/>
        <v/>
      </c>
      <c r="F454" s="47" t="str">
        <f>IF(A454="","",ROUND(SUM(Calculator!prev_prin_balance,-E454),2))</f>
        <v/>
      </c>
      <c r="G454" s="69" t="str">
        <f t="shared" si="3"/>
        <v/>
      </c>
      <c r="H454" s="47" t="str">
        <f>IF(A454="","",IF(Calculator!prev_prin_balance=0,MIN(Calculator!prev_heloc_prin_balance+Calculator!prev_heloc_int_balance+K454,MAX(0,Calculator!free_cash_flow+Calculator!loan_payment))+IF($O$7="No",0,Calculator!loan_payment+$I$6),IF($O$7="No",Calculator!free_cash_flow,$I$5)))</f>
        <v/>
      </c>
      <c r="I454" s="47" t="str">
        <f>IF(A454="","",IF($O$7="Yes",$I$6+Calculator!loan_payment,0))</f>
        <v/>
      </c>
      <c r="J454" s="47" t="str">
        <f>IF(A454="","",IF(Calculator!prev_prin_balance&lt;=0,0,IF(Calculator!prev_heloc_prin_balance&lt;Calculator!free_cash_flow,MAX(0,MIN($O$6,D454+Calculator!prev_prin_balance+Calculator!loan_payment)),0)))</f>
        <v/>
      </c>
      <c r="K454" s="47" t="str">
        <f>IF(A454="","",ROUND((B454-Calculator!prev_date)*(Calculator!prev_heloc_rate/$O$8)*MAX(0,Calculator!prev_heloc_prin_balance),2))</f>
        <v/>
      </c>
      <c r="L454" s="47" t="str">
        <f>IF(A454="","",MAX(0,MIN(1*H454,Calculator!prev_heloc_int_balance+K454)))</f>
        <v/>
      </c>
      <c r="M454" s="47" t="str">
        <f>IF(A454="","",(Calculator!prev_heloc_int_balance+K454)-L454)</f>
        <v/>
      </c>
      <c r="N454" s="47" t="str">
        <f t="shared" si="4"/>
        <v/>
      </c>
      <c r="O454" s="47" t="str">
        <f>IF(A454="","",Calculator!prev_heloc_prin_balance-N454)</f>
        <v/>
      </c>
      <c r="P454" s="47" t="str">
        <f t="shared" si="16"/>
        <v/>
      </c>
      <c r="Q454" s="40"/>
      <c r="R454" s="67" t="str">
        <f t="shared" si="5"/>
        <v/>
      </c>
      <c r="S454" s="68" t="str">
        <f t="shared" si="6"/>
        <v/>
      </c>
      <c r="T454" s="47" t="str">
        <f t="shared" si="7"/>
        <v/>
      </c>
      <c r="U454" s="47" t="str">
        <f t="shared" si="8"/>
        <v/>
      </c>
      <c r="V454" s="47" t="str">
        <f t="shared" si="9"/>
        <v/>
      </c>
      <c r="W454" s="47" t="str">
        <f t="shared" si="10"/>
        <v/>
      </c>
      <c r="X454" s="40"/>
      <c r="Y454" s="67" t="str">
        <f t="shared" si="11"/>
        <v/>
      </c>
      <c r="Z454" s="68" t="str">
        <f t="shared" si="12"/>
        <v/>
      </c>
      <c r="AA454" s="47" t="str">
        <f>IF(Y454="","",MIN($D$9+Calculator!free_cash_flow,AD453+AB454))</f>
        <v/>
      </c>
      <c r="AB454" s="47" t="str">
        <f t="shared" si="13"/>
        <v/>
      </c>
      <c r="AC454" s="47" t="str">
        <f t="shared" si="14"/>
        <v/>
      </c>
      <c r="AD454" s="47" t="str">
        <f t="shared" si="15"/>
        <v/>
      </c>
    </row>
    <row r="455" ht="12.75" customHeight="1">
      <c r="A455" s="67" t="str">
        <f>IF(OR(Calculator!prev_total_owed&lt;=0,Calculator!prev_total_owed=""),"",Calculator!prev_pmt_num+1)</f>
        <v/>
      </c>
      <c r="B455" s="68" t="str">
        <f t="shared" si="1"/>
        <v/>
      </c>
      <c r="C455" s="47" t="str">
        <f>IF(A455="","",MIN(D455+Calculator!prev_prin_balance,Calculator!loan_payment+J455))</f>
        <v/>
      </c>
      <c r="D455" s="47" t="str">
        <f>IF(A455="","",ROUND($D$6/12*MAX(0,(Calculator!prev_prin_balance)),2))</f>
        <v/>
      </c>
      <c r="E455" s="47" t="str">
        <f t="shared" si="2"/>
        <v/>
      </c>
      <c r="F455" s="47" t="str">
        <f>IF(A455="","",ROUND(SUM(Calculator!prev_prin_balance,-E455),2))</f>
        <v/>
      </c>
      <c r="G455" s="69" t="str">
        <f t="shared" si="3"/>
        <v/>
      </c>
      <c r="H455" s="47" t="str">
        <f>IF(A455="","",IF(Calculator!prev_prin_balance=0,MIN(Calculator!prev_heloc_prin_balance+Calculator!prev_heloc_int_balance+K455,MAX(0,Calculator!free_cash_flow+Calculator!loan_payment))+IF($O$7="No",0,Calculator!loan_payment+$I$6),IF($O$7="No",Calculator!free_cash_flow,$I$5)))</f>
        <v/>
      </c>
      <c r="I455" s="47" t="str">
        <f>IF(A455="","",IF($O$7="Yes",$I$6+Calculator!loan_payment,0))</f>
        <v/>
      </c>
      <c r="J455" s="47" t="str">
        <f>IF(A455="","",IF(Calculator!prev_prin_balance&lt;=0,0,IF(Calculator!prev_heloc_prin_balance&lt;Calculator!free_cash_flow,MAX(0,MIN($O$6,D455+Calculator!prev_prin_balance+Calculator!loan_payment)),0)))</f>
        <v/>
      </c>
      <c r="K455" s="47" t="str">
        <f>IF(A455="","",ROUND((B455-Calculator!prev_date)*(Calculator!prev_heloc_rate/$O$8)*MAX(0,Calculator!prev_heloc_prin_balance),2))</f>
        <v/>
      </c>
      <c r="L455" s="47" t="str">
        <f>IF(A455="","",MAX(0,MIN(1*H455,Calculator!prev_heloc_int_balance+K455)))</f>
        <v/>
      </c>
      <c r="M455" s="47" t="str">
        <f>IF(A455="","",(Calculator!prev_heloc_int_balance+K455)-L455)</f>
        <v/>
      </c>
      <c r="N455" s="47" t="str">
        <f t="shared" si="4"/>
        <v/>
      </c>
      <c r="O455" s="47" t="str">
        <f>IF(A455="","",Calculator!prev_heloc_prin_balance-N455)</f>
        <v/>
      </c>
      <c r="P455" s="47" t="str">
        <f t="shared" si="16"/>
        <v/>
      </c>
      <c r="Q455" s="40"/>
      <c r="R455" s="67" t="str">
        <f t="shared" si="5"/>
        <v/>
      </c>
      <c r="S455" s="68" t="str">
        <f t="shared" si="6"/>
        <v/>
      </c>
      <c r="T455" s="47" t="str">
        <f t="shared" si="7"/>
        <v/>
      </c>
      <c r="U455" s="47" t="str">
        <f t="shared" si="8"/>
        <v/>
      </c>
      <c r="V455" s="47" t="str">
        <f t="shared" si="9"/>
        <v/>
      </c>
      <c r="W455" s="47" t="str">
        <f t="shared" si="10"/>
        <v/>
      </c>
      <c r="X455" s="40"/>
      <c r="Y455" s="67" t="str">
        <f t="shared" si="11"/>
        <v/>
      </c>
      <c r="Z455" s="68" t="str">
        <f t="shared" si="12"/>
        <v/>
      </c>
      <c r="AA455" s="47" t="str">
        <f>IF(Y455="","",MIN($D$9+Calculator!free_cash_flow,AD454+AB455))</f>
        <v/>
      </c>
      <c r="AB455" s="47" t="str">
        <f t="shared" si="13"/>
        <v/>
      </c>
      <c r="AC455" s="47" t="str">
        <f t="shared" si="14"/>
        <v/>
      </c>
      <c r="AD455" s="47" t="str">
        <f t="shared" si="15"/>
        <v/>
      </c>
    </row>
    <row r="456" ht="12.75" customHeight="1">
      <c r="A456" s="67" t="str">
        <f>IF(OR(Calculator!prev_total_owed&lt;=0,Calculator!prev_total_owed=""),"",Calculator!prev_pmt_num+1)</f>
        <v/>
      </c>
      <c r="B456" s="68" t="str">
        <f t="shared" si="1"/>
        <v/>
      </c>
      <c r="C456" s="47" t="str">
        <f>IF(A456="","",MIN(D456+Calculator!prev_prin_balance,Calculator!loan_payment+J456))</f>
        <v/>
      </c>
      <c r="D456" s="47" t="str">
        <f>IF(A456="","",ROUND($D$6/12*MAX(0,(Calculator!prev_prin_balance)),2))</f>
        <v/>
      </c>
      <c r="E456" s="47" t="str">
        <f t="shared" si="2"/>
        <v/>
      </c>
      <c r="F456" s="47" t="str">
        <f>IF(A456="","",ROUND(SUM(Calculator!prev_prin_balance,-E456),2))</f>
        <v/>
      </c>
      <c r="G456" s="69" t="str">
        <f t="shared" si="3"/>
        <v/>
      </c>
      <c r="H456" s="47" t="str">
        <f>IF(A456="","",IF(Calculator!prev_prin_balance=0,MIN(Calculator!prev_heloc_prin_balance+Calculator!prev_heloc_int_balance+K456,MAX(0,Calculator!free_cash_flow+Calculator!loan_payment))+IF($O$7="No",0,Calculator!loan_payment+$I$6),IF($O$7="No",Calculator!free_cash_flow,$I$5)))</f>
        <v/>
      </c>
      <c r="I456" s="47" t="str">
        <f>IF(A456="","",IF($O$7="Yes",$I$6+Calculator!loan_payment,0))</f>
        <v/>
      </c>
      <c r="J456" s="47" t="str">
        <f>IF(A456="","",IF(Calculator!prev_prin_balance&lt;=0,0,IF(Calculator!prev_heloc_prin_balance&lt;Calculator!free_cash_flow,MAX(0,MIN($O$6,D456+Calculator!prev_prin_balance+Calculator!loan_payment)),0)))</f>
        <v/>
      </c>
      <c r="K456" s="47" t="str">
        <f>IF(A456="","",ROUND((B456-Calculator!prev_date)*(Calculator!prev_heloc_rate/$O$8)*MAX(0,Calculator!prev_heloc_prin_balance),2))</f>
        <v/>
      </c>
      <c r="L456" s="47" t="str">
        <f>IF(A456="","",MAX(0,MIN(1*H456,Calculator!prev_heloc_int_balance+K456)))</f>
        <v/>
      </c>
      <c r="M456" s="47" t="str">
        <f>IF(A456="","",(Calculator!prev_heloc_int_balance+K456)-L456)</f>
        <v/>
      </c>
      <c r="N456" s="47" t="str">
        <f t="shared" si="4"/>
        <v/>
      </c>
      <c r="O456" s="47" t="str">
        <f>IF(A456="","",Calculator!prev_heloc_prin_balance-N456)</f>
        <v/>
      </c>
      <c r="P456" s="47" t="str">
        <f t="shared" si="16"/>
        <v/>
      </c>
      <c r="Q456" s="40"/>
      <c r="R456" s="67" t="str">
        <f t="shared" si="5"/>
        <v/>
      </c>
      <c r="S456" s="68" t="str">
        <f t="shared" si="6"/>
        <v/>
      </c>
      <c r="T456" s="47" t="str">
        <f t="shared" si="7"/>
        <v/>
      </c>
      <c r="U456" s="47" t="str">
        <f t="shared" si="8"/>
        <v/>
      </c>
      <c r="V456" s="47" t="str">
        <f t="shared" si="9"/>
        <v/>
      </c>
      <c r="W456" s="47" t="str">
        <f t="shared" si="10"/>
        <v/>
      </c>
      <c r="X456" s="40"/>
      <c r="Y456" s="67" t="str">
        <f t="shared" si="11"/>
        <v/>
      </c>
      <c r="Z456" s="68" t="str">
        <f t="shared" si="12"/>
        <v/>
      </c>
      <c r="AA456" s="47" t="str">
        <f>IF(Y456="","",MIN($D$9+Calculator!free_cash_flow,AD455+AB456))</f>
        <v/>
      </c>
      <c r="AB456" s="47" t="str">
        <f t="shared" si="13"/>
        <v/>
      </c>
      <c r="AC456" s="47" t="str">
        <f t="shared" si="14"/>
        <v/>
      </c>
      <c r="AD456" s="47" t="str">
        <f t="shared" si="15"/>
        <v/>
      </c>
    </row>
    <row r="457" ht="12.75" customHeight="1">
      <c r="A457" s="67" t="str">
        <f>IF(OR(Calculator!prev_total_owed&lt;=0,Calculator!prev_total_owed=""),"",Calculator!prev_pmt_num+1)</f>
        <v/>
      </c>
      <c r="B457" s="68" t="str">
        <f t="shared" si="1"/>
        <v/>
      </c>
      <c r="C457" s="47" t="str">
        <f>IF(A457="","",MIN(D457+Calculator!prev_prin_balance,Calculator!loan_payment+J457))</f>
        <v/>
      </c>
      <c r="D457" s="47" t="str">
        <f>IF(A457="","",ROUND($D$6/12*MAX(0,(Calculator!prev_prin_balance)),2))</f>
        <v/>
      </c>
      <c r="E457" s="47" t="str">
        <f t="shared" si="2"/>
        <v/>
      </c>
      <c r="F457" s="47" t="str">
        <f>IF(A457="","",ROUND(SUM(Calculator!prev_prin_balance,-E457),2))</f>
        <v/>
      </c>
      <c r="G457" s="69" t="str">
        <f t="shared" si="3"/>
        <v/>
      </c>
      <c r="H457" s="47" t="str">
        <f>IF(A457="","",IF(Calculator!prev_prin_balance=0,MIN(Calculator!prev_heloc_prin_balance+Calculator!prev_heloc_int_balance+K457,MAX(0,Calculator!free_cash_flow+Calculator!loan_payment))+IF($O$7="No",0,Calculator!loan_payment+$I$6),IF($O$7="No",Calculator!free_cash_flow,$I$5)))</f>
        <v/>
      </c>
      <c r="I457" s="47" t="str">
        <f>IF(A457="","",IF($O$7="Yes",$I$6+Calculator!loan_payment,0))</f>
        <v/>
      </c>
      <c r="J457" s="47" t="str">
        <f>IF(A457="","",IF(Calculator!prev_prin_balance&lt;=0,0,IF(Calculator!prev_heloc_prin_balance&lt;Calculator!free_cash_flow,MAX(0,MIN($O$6,D457+Calculator!prev_prin_balance+Calculator!loan_payment)),0)))</f>
        <v/>
      </c>
      <c r="K457" s="47" t="str">
        <f>IF(A457="","",ROUND((B457-Calculator!prev_date)*(Calculator!prev_heloc_rate/$O$8)*MAX(0,Calculator!prev_heloc_prin_balance),2))</f>
        <v/>
      </c>
      <c r="L457" s="47" t="str">
        <f>IF(A457="","",MAX(0,MIN(1*H457,Calculator!prev_heloc_int_balance+K457)))</f>
        <v/>
      </c>
      <c r="M457" s="47" t="str">
        <f>IF(A457="","",(Calculator!prev_heloc_int_balance+K457)-L457)</f>
        <v/>
      </c>
      <c r="N457" s="47" t="str">
        <f t="shared" si="4"/>
        <v/>
      </c>
      <c r="O457" s="47" t="str">
        <f>IF(A457="","",Calculator!prev_heloc_prin_balance-N457)</f>
        <v/>
      </c>
      <c r="P457" s="47" t="str">
        <f t="shared" si="16"/>
        <v/>
      </c>
      <c r="Q457" s="40"/>
      <c r="R457" s="67" t="str">
        <f t="shared" si="5"/>
        <v/>
      </c>
      <c r="S457" s="68" t="str">
        <f t="shared" si="6"/>
        <v/>
      </c>
      <c r="T457" s="47" t="str">
        <f t="shared" si="7"/>
        <v/>
      </c>
      <c r="U457" s="47" t="str">
        <f t="shared" si="8"/>
        <v/>
      </c>
      <c r="V457" s="47" t="str">
        <f t="shared" si="9"/>
        <v/>
      </c>
      <c r="W457" s="47" t="str">
        <f t="shared" si="10"/>
        <v/>
      </c>
      <c r="X457" s="40"/>
      <c r="Y457" s="67" t="str">
        <f t="shared" si="11"/>
        <v/>
      </c>
      <c r="Z457" s="68" t="str">
        <f t="shared" si="12"/>
        <v/>
      </c>
      <c r="AA457" s="47" t="str">
        <f>IF(Y457="","",MIN($D$9+Calculator!free_cash_flow,AD456+AB457))</f>
        <v/>
      </c>
      <c r="AB457" s="47" t="str">
        <f t="shared" si="13"/>
        <v/>
      </c>
      <c r="AC457" s="47" t="str">
        <f t="shared" si="14"/>
        <v/>
      </c>
      <c r="AD457" s="47" t="str">
        <f t="shared" si="15"/>
        <v/>
      </c>
    </row>
    <row r="458" ht="12.75" customHeight="1">
      <c r="A458" s="67" t="str">
        <f>IF(OR(Calculator!prev_total_owed&lt;=0,Calculator!prev_total_owed=""),"",Calculator!prev_pmt_num+1)</f>
        <v/>
      </c>
      <c r="B458" s="68" t="str">
        <f t="shared" si="1"/>
        <v/>
      </c>
      <c r="C458" s="47" t="str">
        <f>IF(A458="","",MIN(D458+Calculator!prev_prin_balance,Calculator!loan_payment+J458))</f>
        <v/>
      </c>
      <c r="D458" s="47" t="str">
        <f>IF(A458="","",ROUND($D$6/12*MAX(0,(Calculator!prev_prin_balance)),2))</f>
        <v/>
      </c>
      <c r="E458" s="47" t="str">
        <f t="shared" si="2"/>
        <v/>
      </c>
      <c r="F458" s="47" t="str">
        <f>IF(A458="","",ROUND(SUM(Calculator!prev_prin_balance,-E458),2))</f>
        <v/>
      </c>
      <c r="G458" s="69" t="str">
        <f t="shared" si="3"/>
        <v/>
      </c>
      <c r="H458" s="47" t="str">
        <f>IF(A458="","",IF(Calculator!prev_prin_balance=0,MIN(Calculator!prev_heloc_prin_balance+Calculator!prev_heloc_int_balance+K458,MAX(0,Calculator!free_cash_flow+Calculator!loan_payment))+IF($O$7="No",0,Calculator!loan_payment+$I$6),IF($O$7="No",Calculator!free_cash_flow,$I$5)))</f>
        <v/>
      </c>
      <c r="I458" s="47" t="str">
        <f>IF(A458="","",IF($O$7="Yes",$I$6+Calculator!loan_payment,0))</f>
        <v/>
      </c>
      <c r="J458" s="47" t="str">
        <f>IF(A458="","",IF(Calculator!prev_prin_balance&lt;=0,0,IF(Calculator!prev_heloc_prin_balance&lt;Calculator!free_cash_flow,MAX(0,MIN($O$6,D458+Calculator!prev_prin_balance+Calculator!loan_payment)),0)))</f>
        <v/>
      </c>
      <c r="K458" s="47" t="str">
        <f>IF(A458="","",ROUND((B458-Calculator!prev_date)*(Calculator!prev_heloc_rate/$O$8)*MAX(0,Calculator!prev_heloc_prin_balance),2))</f>
        <v/>
      </c>
      <c r="L458" s="47" t="str">
        <f>IF(A458="","",MAX(0,MIN(1*H458,Calculator!prev_heloc_int_balance+K458)))</f>
        <v/>
      </c>
      <c r="M458" s="47" t="str">
        <f>IF(A458="","",(Calculator!prev_heloc_int_balance+K458)-L458)</f>
        <v/>
      </c>
      <c r="N458" s="47" t="str">
        <f t="shared" si="4"/>
        <v/>
      </c>
      <c r="O458" s="47" t="str">
        <f>IF(A458="","",Calculator!prev_heloc_prin_balance-N458)</f>
        <v/>
      </c>
      <c r="P458" s="47" t="str">
        <f t="shared" si="16"/>
        <v/>
      </c>
      <c r="Q458" s="40"/>
      <c r="R458" s="67" t="str">
        <f t="shared" si="5"/>
        <v/>
      </c>
      <c r="S458" s="68" t="str">
        <f t="shared" si="6"/>
        <v/>
      </c>
      <c r="T458" s="47" t="str">
        <f t="shared" si="7"/>
        <v/>
      </c>
      <c r="U458" s="47" t="str">
        <f t="shared" si="8"/>
        <v/>
      </c>
      <c r="V458" s="47" t="str">
        <f t="shared" si="9"/>
        <v/>
      </c>
      <c r="W458" s="47" t="str">
        <f t="shared" si="10"/>
        <v/>
      </c>
      <c r="X458" s="40"/>
      <c r="Y458" s="67" t="str">
        <f t="shared" si="11"/>
        <v/>
      </c>
      <c r="Z458" s="68" t="str">
        <f t="shared" si="12"/>
        <v/>
      </c>
      <c r="AA458" s="47" t="str">
        <f>IF(Y458="","",MIN($D$9+Calculator!free_cash_flow,AD457+AB458))</f>
        <v/>
      </c>
      <c r="AB458" s="47" t="str">
        <f t="shared" si="13"/>
        <v/>
      </c>
      <c r="AC458" s="47" t="str">
        <f t="shared" si="14"/>
        <v/>
      </c>
      <c r="AD458" s="47" t="str">
        <f t="shared" si="15"/>
        <v/>
      </c>
    </row>
    <row r="459" ht="12.75" customHeight="1">
      <c r="A459" s="67" t="str">
        <f>IF(OR(Calculator!prev_total_owed&lt;=0,Calculator!prev_total_owed=""),"",Calculator!prev_pmt_num+1)</f>
        <v/>
      </c>
      <c r="B459" s="68" t="str">
        <f t="shared" si="1"/>
        <v/>
      </c>
      <c r="C459" s="47" t="str">
        <f>IF(A459="","",MIN(D459+Calculator!prev_prin_balance,Calculator!loan_payment+J459))</f>
        <v/>
      </c>
      <c r="D459" s="47" t="str">
        <f>IF(A459="","",ROUND($D$6/12*MAX(0,(Calculator!prev_prin_balance)),2))</f>
        <v/>
      </c>
      <c r="E459" s="47" t="str">
        <f t="shared" si="2"/>
        <v/>
      </c>
      <c r="F459" s="47" t="str">
        <f>IF(A459="","",ROUND(SUM(Calculator!prev_prin_balance,-E459),2))</f>
        <v/>
      </c>
      <c r="G459" s="69" t="str">
        <f t="shared" si="3"/>
        <v/>
      </c>
      <c r="H459" s="47" t="str">
        <f>IF(A459="","",IF(Calculator!prev_prin_balance=0,MIN(Calculator!prev_heloc_prin_balance+Calculator!prev_heloc_int_balance+K459,MAX(0,Calculator!free_cash_flow+Calculator!loan_payment))+IF($O$7="No",0,Calculator!loan_payment+$I$6),IF($O$7="No",Calculator!free_cash_flow,$I$5)))</f>
        <v/>
      </c>
      <c r="I459" s="47" t="str">
        <f>IF(A459="","",IF($O$7="Yes",$I$6+Calculator!loan_payment,0))</f>
        <v/>
      </c>
      <c r="J459" s="47" t="str">
        <f>IF(A459="","",IF(Calculator!prev_prin_balance&lt;=0,0,IF(Calculator!prev_heloc_prin_balance&lt;Calculator!free_cash_flow,MAX(0,MIN($O$6,D459+Calculator!prev_prin_balance+Calculator!loan_payment)),0)))</f>
        <v/>
      </c>
      <c r="K459" s="47" t="str">
        <f>IF(A459="","",ROUND((B459-Calculator!prev_date)*(Calculator!prev_heloc_rate/$O$8)*MAX(0,Calculator!prev_heloc_prin_balance),2))</f>
        <v/>
      </c>
      <c r="L459" s="47" t="str">
        <f>IF(A459="","",MAX(0,MIN(1*H459,Calculator!prev_heloc_int_balance+K459)))</f>
        <v/>
      </c>
      <c r="M459" s="47" t="str">
        <f>IF(A459="","",(Calculator!prev_heloc_int_balance+K459)-L459)</f>
        <v/>
      </c>
      <c r="N459" s="47" t="str">
        <f t="shared" si="4"/>
        <v/>
      </c>
      <c r="O459" s="47" t="str">
        <f>IF(A459="","",Calculator!prev_heloc_prin_balance-N459)</f>
        <v/>
      </c>
      <c r="P459" s="47" t="str">
        <f t="shared" si="16"/>
        <v/>
      </c>
      <c r="Q459" s="40"/>
      <c r="R459" s="67" t="str">
        <f t="shared" si="5"/>
        <v/>
      </c>
      <c r="S459" s="68" t="str">
        <f t="shared" si="6"/>
        <v/>
      </c>
      <c r="T459" s="47" t="str">
        <f t="shared" si="7"/>
        <v/>
      </c>
      <c r="U459" s="47" t="str">
        <f t="shared" si="8"/>
        <v/>
      </c>
      <c r="V459" s="47" t="str">
        <f t="shared" si="9"/>
        <v/>
      </c>
      <c r="W459" s="47" t="str">
        <f t="shared" si="10"/>
        <v/>
      </c>
      <c r="X459" s="40"/>
      <c r="Y459" s="67" t="str">
        <f t="shared" si="11"/>
        <v/>
      </c>
      <c r="Z459" s="68" t="str">
        <f t="shared" si="12"/>
        <v/>
      </c>
      <c r="AA459" s="47" t="str">
        <f>IF(Y459="","",MIN($D$9+Calculator!free_cash_flow,AD458+AB459))</f>
        <v/>
      </c>
      <c r="AB459" s="47" t="str">
        <f t="shared" si="13"/>
        <v/>
      </c>
      <c r="AC459" s="47" t="str">
        <f t="shared" si="14"/>
        <v/>
      </c>
      <c r="AD459" s="47" t="str">
        <f t="shared" si="15"/>
        <v/>
      </c>
    </row>
    <row r="460" ht="12.75" customHeight="1">
      <c r="A460" s="67" t="str">
        <f>IF(OR(Calculator!prev_total_owed&lt;=0,Calculator!prev_total_owed=""),"",Calculator!prev_pmt_num+1)</f>
        <v/>
      </c>
      <c r="B460" s="68" t="str">
        <f t="shared" si="1"/>
        <v/>
      </c>
      <c r="C460" s="47" t="str">
        <f>IF(A460="","",MIN(D460+Calculator!prev_prin_balance,Calculator!loan_payment+J460))</f>
        <v/>
      </c>
      <c r="D460" s="47" t="str">
        <f>IF(A460="","",ROUND($D$6/12*MAX(0,(Calculator!prev_prin_balance)),2))</f>
        <v/>
      </c>
      <c r="E460" s="47" t="str">
        <f t="shared" si="2"/>
        <v/>
      </c>
      <c r="F460" s="47" t="str">
        <f>IF(A460="","",ROUND(SUM(Calculator!prev_prin_balance,-E460),2))</f>
        <v/>
      </c>
      <c r="G460" s="69" t="str">
        <f t="shared" si="3"/>
        <v/>
      </c>
      <c r="H460" s="47" t="str">
        <f>IF(A460="","",IF(Calculator!prev_prin_balance=0,MIN(Calculator!prev_heloc_prin_balance+Calculator!prev_heloc_int_balance+K460,MAX(0,Calculator!free_cash_flow+Calculator!loan_payment))+IF($O$7="No",0,Calculator!loan_payment+$I$6),IF($O$7="No",Calculator!free_cash_flow,$I$5)))</f>
        <v/>
      </c>
      <c r="I460" s="47" t="str">
        <f>IF(A460="","",IF($O$7="Yes",$I$6+Calculator!loan_payment,0))</f>
        <v/>
      </c>
      <c r="J460" s="47" t="str">
        <f>IF(A460="","",IF(Calculator!prev_prin_balance&lt;=0,0,IF(Calculator!prev_heloc_prin_balance&lt;Calculator!free_cash_flow,MAX(0,MIN($O$6,D460+Calculator!prev_prin_balance+Calculator!loan_payment)),0)))</f>
        <v/>
      </c>
      <c r="K460" s="47" t="str">
        <f>IF(A460="","",ROUND((B460-Calculator!prev_date)*(Calculator!prev_heloc_rate/$O$8)*MAX(0,Calculator!prev_heloc_prin_balance),2))</f>
        <v/>
      </c>
      <c r="L460" s="47" t="str">
        <f>IF(A460="","",MAX(0,MIN(1*H460,Calculator!prev_heloc_int_balance+K460)))</f>
        <v/>
      </c>
      <c r="M460" s="47" t="str">
        <f>IF(A460="","",(Calculator!prev_heloc_int_balance+K460)-L460)</f>
        <v/>
      </c>
      <c r="N460" s="47" t="str">
        <f t="shared" si="4"/>
        <v/>
      </c>
      <c r="O460" s="47" t="str">
        <f>IF(A460="","",Calculator!prev_heloc_prin_balance-N460)</f>
        <v/>
      </c>
      <c r="P460" s="47" t="str">
        <f t="shared" si="16"/>
        <v/>
      </c>
      <c r="Q460" s="40"/>
      <c r="R460" s="67" t="str">
        <f t="shared" si="5"/>
        <v/>
      </c>
      <c r="S460" s="68" t="str">
        <f t="shared" si="6"/>
        <v/>
      </c>
      <c r="T460" s="47" t="str">
        <f t="shared" si="7"/>
        <v/>
      </c>
      <c r="U460" s="47" t="str">
        <f t="shared" si="8"/>
        <v/>
      </c>
      <c r="V460" s="47" t="str">
        <f t="shared" si="9"/>
        <v/>
      </c>
      <c r="W460" s="47" t="str">
        <f t="shared" si="10"/>
        <v/>
      </c>
      <c r="X460" s="40"/>
      <c r="Y460" s="67" t="str">
        <f t="shared" si="11"/>
        <v/>
      </c>
      <c r="Z460" s="68" t="str">
        <f t="shared" si="12"/>
        <v/>
      </c>
      <c r="AA460" s="47" t="str">
        <f>IF(Y460="","",MIN($D$9+Calculator!free_cash_flow,AD459+AB460))</f>
        <v/>
      </c>
      <c r="AB460" s="47" t="str">
        <f t="shared" si="13"/>
        <v/>
      </c>
      <c r="AC460" s="47" t="str">
        <f t="shared" si="14"/>
        <v/>
      </c>
      <c r="AD460" s="47" t="str">
        <f t="shared" si="15"/>
        <v/>
      </c>
    </row>
    <row r="461" ht="12.75" customHeight="1">
      <c r="A461" s="67" t="str">
        <f>IF(OR(Calculator!prev_total_owed&lt;=0,Calculator!prev_total_owed=""),"",Calculator!prev_pmt_num+1)</f>
        <v/>
      </c>
      <c r="B461" s="68" t="str">
        <f t="shared" si="1"/>
        <v/>
      </c>
      <c r="C461" s="47" t="str">
        <f>IF(A461="","",MIN(D461+Calculator!prev_prin_balance,Calculator!loan_payment+J461))</f>
        <v/>
      </c>
      <c r="D461" s="47" t="str">
        <f>IF(A461="","",ROUND($D$6/12*MAX(0,(Calculator!prev_prin_balance)),2))</f>
        <v/>
      </c>
      <c r="E461" s="47" t="str">
        <f t="shared" si="2"/>
        <v/>
      </c>
      <c r="F461" s="47" t="str">
        <f>IF(A461="","",ROUND(SUM(Calculator!prev_prin_balance,-E461),2))</f>
        <v/>
      </c>
      <c r="G461" s="69" t="str">
        <f t="shared" si="3"/>
        <v/>
      </c>
      <c r="H461" s="47" t="str">
        <f>IF(A461="","",IF(Calculator!prev_prin_balance=0,MIN(Calculator!prev_heloc_prin_balance+Calculator!prev_heloc_int_balance+K461,MAX(0,Calculator!free_cash_flow+Calculator!loan_payment))+IF($O$7="No",0,Calculator!loan_payment+$I$6),IF($O$7="No",Calculator!free_cash_flow,$I$5)))</f>
        <v/>
      </c>
      <c r="I461" s="47" t="str">
        <f>IF(A461="","",IF($O$7="Yes",$I$6+Calculator!loan_payment,0))</f>
        <v/>
      </c>
      <c r="J461" s="47" t="str">
        <f>IF(A461="","",IF(Calculator!prev_prin_balance&lt;=0,0,IF(Calculator!prev_heloc_prin_balance&lt;Calculator!free_cash_flow,MAX(0,MIN($O$6,D461+Calculator!prev_prin_balance+Calculator!loan_payment)),0)))</f>
        <v/>
      </c>
      <c r="K461" s="47" t="str">
        <f>IF(A461="","",ROUND((B461-Calculator!prev_date)*(Calculator!prev_heloc_rate/$O$8)*MAX(0,Calculator!prev_heloc_prin_balance),2))</f>
        <v/>
      </c>
      <c r="L461" s="47" t="str">
        <f>IF(A461="","",MAX(0,MIN(1*H461,Calculator!prev_heloc_int_balance+K461)))</f>
        <v/>
      </c>
      <c r="M461" s="47" t="str">
        <f>IF(A461="","",(Calculator!prev_heloc_int_balance+K461)-L461)</f>
        <v/>
      </c>
      <c r="N461" s="47" t="str">
        <f t="shared" si="4"/>
        <v/>
      </c>
      <c r="O461" s="47" t="str">
        <f>IF(A461="","",Calculator!prev_heloc_prin_balance-N461)</f>
        <v/>
      </c>
      <c r="P461" s="47" t="str">
        <f t="shared" si="16"/>
        <v/>
      </c>
      <c r="Q461" s="40"/>
      <c r="R461" s="67" t="str">
        <f t="shared" si="5"/>
        <v/>
      </c>
      <c r="S461" s="68" t="str">
        <f t="shared" si="6"/>
        <v/>
      </c>
      <c r="T461" s="47" t="str">
        <f t="shared" si="7"/>
        <v/>
      </c>
      <c r="U461" s="47" t="str">
        <f t="shared" si="8"/>
        <v/>
      </c>
      <c r="V461" s="47" t="str">
        <f t="shared" si="9"/>
        <v/>
      </c>
      <c r="W461" s="47" t="str">
        <f t="shared" si="10"/>
        <v/>
      </c>
      <c r="X461" s="40"/>
      <c r="Y461" s="67" t="str">
        <f t="shared" si="11"/>
        <v/>
      </c>
      <c r="Z461" s="68" t="str">
        <f t="shared" si="12"/>
        <v/>
      </c>
      <c r="AA461" s="47" t="str">
        <f>IF(Y461="","",MIN($D$9+Calculator!free_cash_flow,AD460+AB461))</f>
        <v/>
      </c>
      <c r="AB461" s="47" t="str">
        <f t="shared" si="13"/>
        <v/>
      </c>
      <c r="AC461" s="47" t="str">
        <f t="shared" si="14"/>
        <v/>
      </c>
      <c r="AD461" s="47" t="str">
        <f t="shared" si="15"/>
        <v/>
      </c>
    </row>
    <row r="462" ht="12.75" customHeight="1">
      <c r="A462" s="67" t="str">
        <f>IF(OR(Calculator!prev_total_owed&lt;=0,Calculator!prev_total_owed=""),"",Calculator!prev_pmt_num+1)</f>
        <v/>
      </c>
      <c r="B462" s="68" t="str">
        <f t="shared" si="1"/>
        <v/>
      </c>
      <c r="C462" s="47" t="str">
        <f>IF(A462="","",MIN(D462+Calculator!prev_prin_balance,Calculator!loan_payment+J462))</f>
        <v/>
      </c>
      <c r="D462" s="47" t="str">
        <f>IF(A462="","",ROUND($D$6/12*MAX(0,(Calculator!prev_prin_balance)),2))</f>
        <v/>
      </c>
      <c r="E462" s="47" t="str">
        <f t="shared" si="2"/>
        <v/>
      </c>
      <c r="F462" s="47" t="str">
        <f>IF(A462="","",ROUND(SUM(Calculator!prev_prin_balance,-E462),2))</f>
        <v/>
      </c>
      <c r="G462" s="69" t="str">
        <f t="shared" si="3"/>
        <v/>
      </c>
      <c r="H462" s="47" t="str">
        <f>IF(A462="","",IF(Calculator!prev_prin_balance=0,MIN(Calculator!prev_heloc_prin_balance+Calculator!prev_heloc_int_balance+K462,MAX(0,Calculator!free_cash_flow+Calculator!loan_payment))+IF($O$7="No",0,Calculator!loan_payment+$I$6),IF($O$7="No",Calculator!free_cash_flow,$I$5)))</f>
        <v/>
      </c>
      <c r="I462" s="47" t="str">
        <f>IF(A462="","",IF($O$7="Yes",$I$6+Calculator!loan_payment,0))</f>
        <v/>
      </c>
      <c r="J462" s="47" t="str">
        <f>IF(A462="","",IF(Calculator!prev_prin_balance&lt;=0,0,IF(Calculator!prev_heloc_prin_balance&lt;Calculator!free_cash_flow,MAX(0,MIN($O$6,D462+Calculator!prev_prin_balance+Calculator!loan_payment)),0)))</f>
        <v/>
      </c>
      <c r="K462" s="47" t="str">
        <f>IF(A462="","",ROUND((B462-Calculator!prev_date)*(Calculator!prev_heloc_rate/$O$8)*MAX(0,Calculator!prev_heloc_prin_balance),2))</f>
        <v/>
      </c>
      <c r="L462" s="47" t="str">
        <f>IF(A462="","",MAX(0,MIN(1*H462,Calculator!prev_heloc_int_balance+K462)))</f>
        <v/>
      </c>
      <c r="M462" s="47" t="str">
        <f>IF(A462="","",(Calculator!prev_heloc_int_balance+K462)-L462)</f>
        <v/>
      </c>
      <c r="N462" s="47" t="str">
        <f t="shared" si="4"/>
        <v/>
      </c>
      <c r="O462" s="47" t="str">
        <f>IF(A462="","",Calculator!prev_heloc_prin_balance-N462)</f>
        <v/>
      </c>
      <c r="P462" s="47" t="str">
        <f t="shared" si="16"/>
        <v/>
      </c>
      <c r="Q462" s="40"/>
      <c r="R462" s="67" t="str">
        <f t="shared" si="5"/>
        <v/>
      </c>
      <c r="S462" s="68" t="str">
        <f t="shared" si="6"/>
        <v/>
      </c>
      <c r="T462" s="47" t="str">
        <f t="shared" si="7"/>
        <v/>
      </c>
      <c r="U462" s="47" t="str">
        <f t="shared" si="8"/>
        <v/>
      </c>
      <c r="V462" s="47" t="str">
        <f t="shared" si="9"/>
        <v/>
      </c>
      <c r="W462" s="47" t="str">
        <f t="shared" si="10"/>
        <v/>
      </c>
      <c r="X462" s="40"/>
      <c r="Y462" s="67" t="str">
        <f t="shared" si="11"/>
        <v/>
      </c>
      <c r="Z462" s="68" t="str">
        <f t="shared" si="12"/>
        <v/>
      </c>
      <c r="AA462" s="47" t="str">
        <f>IF(Y462="","",MIN($D$9+Calculator!free_cash_flow,AD461+AB462))</f>
        <v/>
      </c>
      <c r="AB462" s="47" t="str">
        <f t="shared" si="13"/>
        <v/>
      </c>
      <c r="AC462" s="47" t="str">
        <f t="shared" si="14"/>
        <v/>
      </c>
      <c r="AD462" s="47" t="str">
        <f t="shared" si="15"/>
        <v/>
      </c>
    </row>
    <row r="463" ht="12.75" customHeight="1">
      <c r="A463" s="67" t="str">
        <f>IF(OR(Calculator!prev_total_owed&lt;=0,Calculator!prev_total_owed=""),"",Calculator!prev_pmt_num+1)</f>
        <v/>
      </c>
      <c r="B463" s="68" t="str">
        <f t="shared" si="1"/>
        <v/>
      </c>
      <c r="C463" s="47" t="str">
        <f>IF(A463="","",MIN(D463+Calculator!prev_prin_balance,Calculator!loan_payment+J463))</f>
        <v/>
      </c>
      <c r="D463" s="47" t="str">
        <f>IF(A463="","",ROUND($D$6/12*MAX(0,(Calculator!prev_prin_balance)),2))</f>
        <v/>
      </c>
      <c r="E463" s="47" t="str">
        <f t="shared" si="2"/>
        <v/>
      </c>
      <c r="F463" s="47" t="str">
        <f>IF(A463="","",ROUND(SUM(Calculator!prev_prin_balance,-E463),2))</f>
        <v/>
      </c>
      <c r="G463" s="69" t="str">
        <f t="shared" si="3"/>
        <v/>
      </c>
      <c r="H463" s="47" t="str">
        <f>IF(A463="","",IF(Calculator!prev_prin_balance=0,MIN(Calculator!prev_heloc_prin_balance+Calculator!prev_heloc_int_balance+K463,MAX(0,Calculator!free_cash_flow+Calculator!loan_payment))+IF($O$7="No",0,Calculator!loan_payment+$I$6),IF($O$7="No",Calculator!free_cash_flow,$I$5)))</f>
        <v/>
      </c>
      <c r="I463" s="47" t="str">
        <f>IF(A463="","",IF($O$7="Yes",$I$6+Calculator!loan_payment,0))</f>
        <v/>
      </c>
      <c r="J463" s="47" t="str">
        <f>IF(A463="","",IF(Calculator!prev_prin_balance&lt;=0,0,IF(Calculator!prev_heloc_prin_balance&lt;Calculator!free_cash_flow,MAX(0,MIN($O$6,D463+Calculator!prev_prin_balance+Calculator!loan_payment)),0)))</f>
        <v/>
      </c>
      <c r="K463" s="47" t="str">
        <f>IF(A463="","",ROUND((B463-Calculator!prev_date)*(Calculator!prev_heloc_rate/$O$8)*MAX(0,Calculator!prev_heloc_prin_balance),2))</f>
        <v/>
      </c>
      <c r="L463" s="47" t="str">
        <f>IF(A463="","",MAX(0,MIN(1*H463,Calculator!prev_heloc_int_balance+K463)))</f>
        <v/>
      </c>
      <c r="M463" s="47" t="str">
        <f>IF(A463="","",(Calculator!prev_heloc_int_balance+K463)-L463)</f>
        <v/>
      </c>
      <c r="N463" s="47" t="str">
        <f t="shared" si="4"/>
        <v/>
      </c>
      <c r="O463" s="47" t="str">
        <f>IF(A463="","",Calculator!prev_heloc_prin_balance-N463)</f>
        <v/>
      </c>
      <c r="P463" s="47" t="str">
        <f t="shared" si="16"/>
        <v/>
      </c>
      <c r="Q463" s="40"/>
      <c r="R463" s="67" t="str">
        <f t="shared" si="5"/>
        <v/>
      </c>
      <c r="S463" s="68" t="str">
        <f t="shared" si="6"/>
        <v/>
      </c>
      <c r="T463" s="47" t="str">
        <f t="shared" si="7"/>
        <v/>
      </c>
      <c r="U463" s="47" t="str">
        <f t="shared" si="8"/>
        <v/>
      </c>
      <c r="V463" s="47" t="str">
        <f t="shared" si="9"/>
        <v/>
      </c>
      <c r="W463" s="47" t="str">
        <f t="shared" si="10"/>
        <v/>
      </c>
      <c r="X463" s="40"/>
      <c r="Y463" s="67" t="str">
        <f t="shared" si="11"/>
        <v/>
      </c>
      <c r="Z463" s="68" t="str">
        <f t="shared" si="12"/>
        <v/>
      </c>
      <c r="AA463" s="47" t="str">
        <f>IF(Y463="","",MIN($D$9+Calculator!free_cash_flow,AD462+AB463))</f>
        <v/>
      </c>
      <c r="AB463" s="47" t="str">
        <f t="shared" si="13"/>
        <v/>
      </c>
      <c r="AC463" s="47" t="str">
        <f t="shared" si="14"/>
        <v/>
      </c>
      <c r="AD463" s="47" t="str">
        <f t="shared" si="15"/>
        <v/>
      </c>
    </row>
    <row r="464" ht="12.75" customHeight="1">
      <c r="A464" s="67" t="str">
        <f>IF(OR(Calculator!prev_total_owed&lt;=0,Calculator!prev_total_owed=""),"",Calculator!prev_pmt_num+1)</f>
        <v/>
      </c>
      <c r="B464" s="68" t="str">
        <f t="shared" si="1"/>
        <v/>
      </c>
      <c r="C464" s="47" t="str">
        <f>IF(A464="","",MIN(D464+Calculator!prev_prin_balance,Calculator!loan_payment+J464))</f>
        <v/>
      </c>
      <c r="D464" s="47" t="str">
        <f>IF(A464="","",ROUND($D$6/12*MAX(0,(Calculator!prev_prin_balance)),2))</f>
        <v/>
      </c>
      <c r="E464" s="47" t="str">
        <f t="shared" si="2"/>
        <v/>
      </c>
      <c r="F464" s="47" t="str">
        <f>IF(A464="","",ROUND(SUM(Calculator!prev_prin_balance,-E464),2))</f>
        <v/>
      </c>
      <c r="G464" s="69" t="str">
        <f t="shared" si="3"/>
        <v/>
      </c>
      <c r="H464" s="47" t="str">
        <f>IF(A464="","",IF(Calculator!prev_prin_balance=0,MIN(Calculator!prev_heloc_prin_balance+Calculator!prev_heloc_int_balance+K464,MAX(0,Calculator!free_cash_flow+Calculator!loan_payment))+IF($O$7="No",0,Calculator!loan_payment+$I$6),IF($O$7="No",Calculator!free_cash_flow,$I$5)))</f>
        <v/>
      </c>
      <c r="I464" s="47" t="str">
        <f>IF(A464="","",IF($O$7="Yes",$I$6+Calculator!loan_payment,0))</f>
        <v/>
      </c>
      <c r="J464" s="47" t="str">
        <f>IF(A464="","",IF(Calculator!prev_prin_balance&lt;=0,0,IF(Calculator!prev_heloc_prin_balance&lt;Calculator!free_cash_flow,MAX(0,MIN($O$6,D464+Calculator!prev_prin_balance+Calculator!loan_payment)),0)))</f>
        <v/>
      </c>
      <c r="K464" s="47" t="str">
        <f>IF(A464="","",ROUND((B464-Calculator!prev_date)*(Calculator!prev_heloc_rate/$O$8)*MAX(0,Calculator!prev_heloc_prin_balance),2))</f>
        <v/>
      </c>
      <c r="L464" s="47" t="str">
        <f>IF(A464="","",MAX(0,MIN(1*H464,Calculator!prev_heloc_int_balance+K464)))</f>
        <v/>
      </c>
      <c r="M464" s="47" t="str">
        <f>IF(A464="","",(Calculator!prev_heloc_int_balance+K464)-L464)</f>
        <v/>
      </c>
      <c r="N464" s="47" t="str">
        <f t="shared" si="4"/>
        <v/>
      </c>
      <c r="O464" s="47" t="str">
        <f>IF(A464="","",Calculator!prev_heloc_prin_balance-N464)</f>
        <v/>
      </c>
      <c r="P464" s="47" t="str">
        <f t="shared" si="16"/>
        <v/>
      </c>
      <c r="Q464" s="40"/>
      <c r="R464" s="67" t="str">
        <f t="shared" si="5"/>
        <v/>
      </c>
      <c r="S464" s="68" t="str">
        <f t="shared" si="6"/>
        <v/>
      </c>
      <c r="T464" s="47" t="str">
        <f t="shared" si="7"/>
        <v/>
      </c>
      <c r="U464" s="47" t="str">
        <f t="shared" si="8"/>
        <v/>
      </c>
      <c r="V464" s="47" t="str">
        <f t="shared" si="9"/>
        <v/>
      </c>
      <c r="W464" s="47" t="str">
        <f t="shared" si="10"/>
        <v/>
      </c>
      <c r="X464" s="40"/>
      <c r="Y464" s="67" t="str">
        <f t="shared" si="11"/>
        <v/>
      </c>
      <c r="Z464" s="68" t="str">
        <f t="shared" si="12"/>
        <v/>
      </c>
      <c r="AA464" s="47" t="str">
        <f>IF(Y464="","",MIN($D$9+Calculator!free_cash_flow,AD463+AB464))</f>
        <v/>
      </c>
      <c r="AB464" s="47" t="str">
        <f t="shared" si="13"/>
        <v/>
      </c>
      <c r="AC464" s="47" t="str">
        <f t="shared" si="14"/>
        <v/>
      </c>
      <c r="AD464" s="47" t="str">
        <f t="shared" si="15"/>
        <v/>
      </c>
    </row>
    <row r="465" ht="12.75" customHeight="1">
      <c r="A465" s="67" t="str">
        <f>IF(OR(Calculator!prev_total_owed&lt;=0,Calculator!prev_total_owed=""),"",Calculator!prev_pmt_num+1)</f>
        <v/>
      </c>
      <c r="B465" s="68" t="str">
        <f t="shared" si="1"/>
        <v/>
      </c>
      <c r="C465" s="47" t="str">
        <f>IF(A465="","",MIN(D465+Calculator!prev_prin_balance,Calculator!loan_payment+J465))</f>
        <v/>
      </c>
      <c r="D465" s="47" t="str">
        <f>IF(A465="","",ROUND($D$6/12*MAX(0,(Calculator!prev_prin_balance)),2))</f>
        <v/>
      </c>
      <c r="E465" s="47" t="str">
        <f t="shared" si="2"/>
        <v/>
      </c>
      <c r="F465" s="47" t="str">
        <f>IF(A465="","",ROUND(SUM(Calculator!prev_prin_balance,-E465),2))</f>
        <v/>
      </c>
      <c r="G465" s="69" t="str">
        <f t="shared" si="3"/>
        <v/>
      </c>
      <c r="H465" s="47" t="str">
        <f>IF(A465="","",IF(Calculator!prev_prin_balance=0,MIN(Calculator!prev_heloc_prin_balance+Calculator!prev_heloc_int_balance+K465,MAX(0,Calculator!free_cash_flow+Calculator!loan_payment))+IF($O$7="No",0,Calculator!loan_payment+$I$6),IF($O$7="No",Calculator!free_cash_flow,$I$5)))</f>
        <v/>
      </c>
      <c r="I465" s="47" t="str">
        <f>IF(A465="","",IF($O$7="Yes",$I$6+Calculator!loan_payment,0))</f>
        <v/>
      </c>
      <c r="J465" s="47" t="str">
        <f>IF(A465="","",IF(Calculator!prev_prin_balance&lt;=0,0,IF(Calculator!prev_heloc_prin_balance&lt;Calculator!free_cash_flow,MAX(0,MIN($O$6,D465+Calculator!prev_prin_balance+Calculator!loan_payment)),0)))</f>
        <v/>
      </c>
      <c r="K465" s="47" t="str">
        <f>IF(A465="","",ROUND((B465-Calculator!prev_date)*(Calculator!prev_heloc_rate/$O$8)*MAX(0,Calculator!prev_heloc_prin_balance),2))</f>
        <v/>
      </c>
      <c r="L465" s="47" t="str">
        <f>IF(A465="","",MAX(0,MIN(1*H465,Calculator!prev_heloc_int_balance+K465)))</f>
        <v/>
      </c>
      <c r="M465" s="47" t="str">
        <f>IF(A465="","",(Calculator!prev_heloc_int_balance+K465)-L465)</f>
        <v/>
      </c>
      <c r="N465" s="47" t="str">
        <f t="shared" si="4"/>
        <v/>
      </c>
      <c r="O465" s="47" t="str">
        <f>IF(A465="","",Calculator!prev_heloc_prin_balance-N465)</f>
        <v/>
      </c>
      <c r="P465" s="47" t="str">
        <f t="shared" si="16"/>
        <v/>
      </c>
      <c r="Q465" s="40"/>
      <c r="R465" s="67" t="str">
        <f t="shared" si="5"/>
        <v/>
      </c>
      <c r="S465" s="68" t="str">
        <f t="shared" si="6"/>
        <v/>
      </c>
      <c r="T465" s="47" t="str">
        <f t="shared" si="7"/>
        <v/>
      </c>
      <c r="U465" s="47" t="str">
        <f t="shared" si="8"/>
        <v/>
      </c>
      <c r="V465" s="47" t="str">
        <f t="shared" si="9"/>
        <v/>
      </c>
      <c r="W465" s="47" t="str">
        <f t="shared" si="10"/>
        <v/>
      </c>
      <c r="X465" s="40"/>
      <c r="Y465" s="67" t="str">
        <f t="shared" si="11"/>
        <v/>
      </c>
      <c r="Z465" s="68" t="str">
        <f t="shared" si="12"/>
        <v/>
      </c>
      <c r="AA465" s="47" t="str">
        <f>IF(Y465="","",MIN($D$9+Calculator!free_cash_flow,AD464+AB465))</f>
        <v/>
      </c>
      <c r="AB465" s="47" t="str">
        <f t="shared" si="13"/>
        <v/>
      </c>
      <c r="AC465" s="47" t="str">
        <f t="shared" si="14"/>
        <v/>
      </c>
      <c r="AD465" s="47" t="str">
        <f t="shared" si="15"/>
        <v/>
      </c>
    </row>
    <row r="466" ht="12.75" customHeight="1">
      <c r="A466" s="67" t="str">
        <f>IF(OR(Calculator!prev_total_owed&lt;=0,Calculator!prev_total_owed=""),"",Calculator!prev_pmt_num+1)</f>
        <v/>
      </c>
      <c r="B466" s="68" t="str">
        <f t="shared" si="1"/>
        <v/>
      </c>
      <c r="C466" s="47" t="str">
        <f>IF(A466="","",MIN(D466+Calculator!prev_prin_balance,Calculator!loan_payment+J466))</f>
        <v/>
      </c>
      <c r="D466" s="47" t="str">
        <f>IF(A466="","",ROUND($D$6/12*MAX(0,(Calculator!prev_prin_balance)),2))</f>
        <v/>
      </c>
      <c r="E466" s="47" t="str">
        <f t="shared" si="2"/>
        <v/>
      </c>
      <c r="F466" s="47" t="str">
        <f>IF(A466="","",ROUND(SUM(Calculator!prev_prin_balance,-E466),2))</f>
        <v/>
      </c>
      <c r="G466" s="69" t="str">
        <f t="shared" si="3"/>
        <v/>
      </c>
      <c r="H466" s="47" t="str">
        <f>IF(A466="","",IF(Calculator!prev_prin_balance=0,MIN(Calculator!prev_heloc_prin_balance+Calculator!prev_heloc_int_balance+K466,MAX(0,Calculator!free_cash_flow+Calculator!loan_payment))+IF($O$7="No",0,Calculator!loan_payment+$I$6),IF($O$7="No",Calculator!free_cash_flow,$I$5)))</f>
        <v/>
      </c>
      <c r="I466" s="47" t="str">
        <f>IF(A466="","",IF($O$7="Yes",$I$6+Calculator!loan_payment,0))</f>
        <v/>
      </c>
      <c r="J466" s="47" t="str">
        <f>IF(A466="","",IF(Calculator!prev_prin_balance&lt;=0,0,IF(Calculator!prev_heloc_prin_balance&lt;Calculator!free_cash_flow,MAX(0,MIN($O$6,D466+Calculator!prev_prin_balance+Calculator!loan_payment)),0)))</f>
        <v/>
      </c>
      <c r="K466" s="47" t="str">
        <f>IF(A466="","",ROUND((B466-Calculator!prev_date)*(Calculator!prev_heloc_rate/$O$8)*MAX(0,Calculator!prev_heloc_prin_balance),2))</f>
        <v/>
      </c>
      <c r="L466" s="47" t="str">
        <f>IF(A466="","",MAX(0,MIN(1*H466,Calculator!prev_heloc_int_balance+K466)))</f>
        <v/>
      </c>
      <c r="M466" s="47" t="str">
        <f>IF(A466="","",(Calculator!prev_heloc_int_balance+K466)-L466)</f>
        <v/>
      </c>
      <c r="N466" s="47" t="str">
        <f t="shared" si="4"/>
        <v/>
      </c>
      <c r="O466" s="47" t="str">
        <f>IF(A466="","",Calculator!prev_heloc_prin_balance-N466)</f>
        <v/>
      </c>
      <c r="P466" s="47" t="str">
        <f t="shared" si="16"/>
        <v/>
      </c>
      <c r="Q466" s="40"/>
      <c r="R466" s="67" t="str">
        <f t="shared" si="5"/>
        <v/>
      </c>
      <c r="S466" s="68" t="str">
        <f t="shared" si="6"/>
        <v/>
      </c>
      <c r="T466" s="47" t="str">
        <f t="shared" si="7"/>
        <v/>
      </c>
      <c r="U466" s="47" t="str">
        <f t="shared" si="8"/>
        <v/>
      </c>
      <c r="V466" s="47" t="str">
        <f t="shared" si="9"/>
        <v/>
      </c>
      <c r="W466" s="47" t="str">
        <f t="shared" si="10"/>
        <v/>
      </c>
      <c r="X466" s="40"/>
      <c r="Y466" s="67" t="str">
        <f t="shared" si="11"/>
        <v/>
      </c>
      <c r="Z466" s="68" t="str">
        <f t="shared" si="12"/>
        <v/>
      </c>
      <c r="AA466" s="47" t="str">
        <f>IF(Y466="","",MIN($D$9+Calculator!free_cash_flow,AD465+AB466))</f>
        <v/>
      </c>
      <c r="AB466" s="47" t="str">
        <f t="shared" si="13"/>
        <v/>
      </c>
      <c r="AC466" s="47" t="str">
        <f t="shared" si="14"/>
        <v/>
      </c>
      <c r="AD466" s="47" t="str">
        <f t="shared" si="15"/>
        <v/>
      </c>
    </row>
    <row r="467" ht="12.75" customHeight="1">
      <c r="A467" s="67" t="str">
        <f>IF(OR(Calculator!prev_total_owed&lt;=0,Calculator!prev_total_owed=""),"",Calculator!prev_pmt_num+1)</f>
        <v/>
      </c>
      <c r="B467" s="68" t="str">
        <f t="shared" si="1"/>
        <v/>
      </c>
      <c r="C467" s="47" t="str">
        <f>IF(A467="","",MIN(D467+Calculator!prev_prin_balance,Calculator!loan_payment+J467))</f>
        <v/>
      </c>
      <c r="D467" s="47" t="str">
        <f>IF(A467="","",ROUND($D$6/12*MAX(0,(Calculator!prev_prin_balance)),2))</f>
        <v/>
      </c>
      <c r="E467" s="47" t="str">
        <f t="shared" si="2"/>
        <v/>
      </c>
      <c r="F467" s="47" t="str">
        <f>IF(A467="","",ROUND(SUM(Calculator!prev_prin_balance,-E467),2))</f>
        <v/>
      </c>
      <c r="G467" s="69" t="str">
        <f t="shared" si="3"/>
        <v/>
      </c>
      <c r="H467" s="47" t="str">
        <f>IF(A467="","",IF(Calculator!prev_prin_balance=0,MIN(Calculator!prev_heloc_prin_balance+Calculator!prev_heloc_int_balance+K467,MAX(0,Calculator!free_cash_flow+Calculator!loan_payment))+IF($O$7="No",0,Calculator!loan_payment+$I$6),IF($O$7="No",Calculator!free_cash_flow,$I$5)))</f>
        <v/>
      </c>
      <c r="I467" s="47" t="str">
        <f>IF(A467="","",IF($O$7="Yes",$I$6+Calculator!loan_payment,0))</f>
        <v/>
      </c>
      <c r="J467" s="47" t="str">
        <f>IF(A467="","",IF(Calculator!prev_prin_balance&lt;=0,0,IF(Calculator!prev_heloc_prin_balance&lt;Calculator!free_cash_flow,MAX(0,MIN($O$6,D467+Calculator!prev_prin_balance+Calculator!loan_payment)),0)))</f>
        <v/>
      </c>
      <c r="K467" s="47" t="str">
        <f>IF(A467="","",ROUND((B467-Calculator!prev_date)*(Calculator!prev_heloc_rate/$O$8)*MAX(0,Calculator!prev_heloc_prin_balance),2))</f>
        <v/>
      </c>
      <c r="L467" s="47" t="str">
        <f>IF(A467="","",MAX(0,MIN(1*H467,Calculator!prev_heloc_int_balance+K467)))</f>
        <v/>
      </c>
      <c r="M467" s="47" t="str">
        <f>IF(A467="","",(Calculator!prev_heloc_int_balance+K467)-L467)</f>
        <v/>
      </c>
      <c r="N467" s="47" t="str">
        <f t="shared" si="4"/>
        <v/>
      </c>
      <c r="O467" s="47" t="str">
        <f>IF(A467="","",Calculator!prev_heloc_prin_balance-N467)</f>
        <v/>
      </c>
      <c r="P467" s="47" t="str">
        <f t="shared" si="16"/>
        <v/>
      </c>
      <c r="Q467" s="40"/>
      <c r="R467" s="67" t="str">
        <f t="shared" si="5"/>
        <v/>
      </c>
      <c r="S467" s="68" t="str">
        <f t="shared" si="6"/>
        <v/>
      </c>
      <c r="T467" s="47" t="str">
        <f t="shared" si="7"/>
        <v/>
      </c>
      <c r="U467" s="47" t="str">
        <f t="shared" si="8"/>
        <v/>
      </c>
      <c r="V467" s="47" t="str">
        <f t="shared" si="9"/>
        <v/>
      </c>
      <c r="W467" s="47" t="str">
        <f t="shared" si="10"/>
        <v/>
      </c>
      <c r="X467" s="40"/>
      <c r="Y467" s="67" t="str">
        <f t="shared" si="11"/>
        <v/>
      </c>
      <c r="Z467" s="68" t="str">
        <f t="shared" si="12"/>
        <v/>
      </c>
      <c r="AA467" s="47" t="str">
        <f>IF(Y467="","",MIN($D$9+Calculator!free_cash_flow,AD466+AB467))</f>
        <v/>
      </c>
      <c r="AB467" s="47" t="str">
        <f t="shared" si="13"/>
        <v/>
      </c>
      <c r="AC467" s="47" t="str">
        <f t="shared" si="14"/>
        <v/>
      </c>
      <c r="AD467" s="47" t="str">
        <f t="shared" si="15"/>
        <v/>
      </c>
    </row>
    <row r="468" ht="12.75" customHeight="1">
      <c r="A468" s="67" t="str">
        <f>IF(OR(Calculator!prev_total_owed&lt;=0,Calculator!prev_total_owed=""),"",Calculator!prev_pmt_num+1)</f>
        <v/>
      </c>
      <c r="B468" s="68" t="str">
        <f t="shared" si="1"/>
        <v/>
      </c>
      <c r="C468" s="47" t="str">
        <f>IF(A468="","",MIN(D468+Calculator!prev_prin_balance,Calculator!loan_payment+J468))</f>
        <v/>
      </c>
      <c r="D468" s="47" t="str">
        <f>IF(A468="","",ROUND($D$6/12*MAX(0,(Calculator!prev_prin_balance)),2))</f>
        <v/>
      </c>
      <c r="E468" s="47" t="str">
        <f t="shared" si="2"/>
        <v/>
      </c>
      <c r="F468" s="47" t="str">
        <f>IF(A468="","",ROUND(SUM(Calculator!prev_prin_balance,-E468),2))</f>
        <v/>
      </c>
      <c r="G468" s="69" t="str">
        <f t="shared" si="3"/>
        <v/>
      </c>
      <c r="H468" s="47" t="str">
        <f>IF(A468="","",IF(Calculator!prev_prin_balance=0,MIN(Calculator!prev_heloc_prin_balance+Calculator!prev_heloc_int_balance+K468,MAX(0,Calculator!free_cash_flow+Calculator!loan_payment))+IF($O$7="No",0,Calculator!loan_payment+$I$6),IF($O$7="No",Calculator!free_cash_flow,$I$5)))</f>
        <v/>
      </c>
      <c r="I468" s="47" t="str">
        <f>IF(A468="","",IF($O$7="Yes",$I$6+Calculator!loan_payment,0))</f>
        <v/>
      </c>
      <c r="J468" s="47" t="str">
        <f>IF(A468="","",IF(Calculator!prev_prin_balance&lt;=0,0,IF(Calculator!prev_heloc_prin_balance&lt;Calculator!free_cash_flow,MAX(0,MIN($O$6,D468+Calculator!prev_prin_balance+Calculator!loan_payment)),0)))</f>
        <v/>
      </c>
      <c r="K468" s="47" t="str">
        <f>IF(A468="","",ROUND((B468-Calculator!prev_date)*(Calculator!prev_heloc_rate/$O$8)*MAX(0,Calculator!prev_heloc_prin_balance),2))</f>
        <v/>
      </c>
      <c r="L468" s="47" t="str">
        <f>IF(A468="","",MAX(0,MIN(1*H468,Calculator!prev_heloc_int_balance+K468)))</f>
        <v/>
      </c>
      <c r="M468" s="47" t="str">
        <f>IF(A468="","",(Calculator!prev_heloc_int_balance+K468)-L468)</f>
        <v/>
      </c>
      <c r="N468" s="47" t="str">
        <f t="shared" si="4"/>
        <v/>
      </c>
      <c r="O468" s="47" t="str">
        <f>IF(A468="","",Calculator!prev_heloc_prin_balance-N468)</f>
        <v/>
      </c>
      <c r="P468" s="47" t="str">
        <f t="shared" si="16"/>
        <v/>
      </c>
      <c r="Q468" s="40"/>
      <c r="R468" s="67" t="str">
        <f t="shared" si="5"/>
        <v/>
      </c>
      <c r="S468" s="68" t="str">
        <f t="shared" si="6"/>
        <v/>
      </c>
      <c r="T468" s="47" t="str">
        <f t="shared" si="7"/>
        <v/>
      </c>
      <c r="U468" s="47" t="str">
        <f t="shared" si="8"/>
        <v/>
      </c>
      <c r="V468" s="47" t="str">
        <f t="shared" si="9"/>
        <v/>
      </c>
      <c r="W468" s="47" t="str">
        <f t="shared" si="10"/>
        <v/>
      </c>
      <c r="X468" s="40"/>
      <c r="Y468" s="67" t="str">
        <f t="shared" si="11"/>
        <v/>
      </c>
      <c r="Z468" s="68" t="str">
        <f t="shared" si="12"/>
        <v/>
      </c>
      <c r="AA468" s="47" t="str">
        <f>IF(Y468="","",MIN($D$9+Calculator!free_cash_flow,AD467+AB468))</f>
        <v/>
      </c>
      <c r="AB468" s="47" t="str">
        <f t="shared" si="13"/>
        <v/>
      </c>
      <c r="AC468" s="47" t="str">
        <f t="shared" si="14"/>
        <v/>
      </c>
      <c r="AD468" s="47" t="str">
        <f t="shared" si="15"/>
        <v/>
      </c>
    </row>
    <row r="469" ht="12.75" customHeight="1">
      <c r="A469" s="67" t="str">
        <f>IF(OR(Calculator!prev_total_owed&lt;=0,Calculator!prev_total_owed=""),"",Calculator!prev_pmt_num+1)</f>
        <v/>
      </c>
      <c r="B469" s="68" t="str">
        <f t="shared" si="1"/>
        <v/>
      </c>
      <c r="C469" s="47" t="str">
        <f>IF(A469="","",MIN(D469+Calculator!prev_prin_balance,Calculator!loan_payment+J469))</f>
        <v/>
      </c>
      <c r="D469" s="47" t="str">
        <f>IF(A469="","",ROUND($D$6/12*MAX(0,(Calculator!prev_prin_balance)),2))</f>
        <v/>
      </c>
      <c r="E469" s="47" t="str">
        <f t="shared" si="2"/>
        <v/>
      </c>
      <c r="F469" s="47" t="str">
        <f>IF(A469="","",ROUND(SUM(Calculator!prev_prin_balance,-E469),2))</f>
        <v/>
      </c>
      <c r="G469" s="69" t="str">
        <f t="shared" si="3"/>
        <v/>
      </c>
      <c r="H469" s="47" t="str">
        <f>IF(A469="","",IF(Calculator!prev_prin_balance=0,MIN(Calculator!prev_heloc_prin_balance+Calculator!prev_heloc_int_balance+K469,MAX(0,Calculator!free_cash_flow+Calculator!loan_payment))+IF($O$7="No",0,Calculator!loan_payment+$I$6),IF($O$7="No",Calculator!free_cash_flow,$I$5)))</f>
        <v/>
      </c>
      <c r="I469" s="47" t="str">
        <f>IF(A469="","",IF($O$7="Yes",$I$6+Calculator!loan_payment,0))</f>
        <v/>
      </c>
      <c r="J469" s="47" t="str">
        <f>IF(A469="","",IF(Calculator!prev_prin_balance&lt;=0,0,IF(Calculator!prev_heloc_prin_balance&lt;Calculator!free_cash_flow,MAX(0,MIN($O$6,D469+Calculator!prev_prin_balance+Calculator!loan_payment)),0)))</f>
        <v/>
      </c>
      <c r="K469" s="47" t="str">
        <f>IF(A469="","",ROUND((B469-Calculator!prev_date)*(Calculator!prev_heloc_rate/$O$8)*MAX(0,Calculator!prev_heloc_prin_balance),2))</f>
        <v/>
      </c>
      <c r="L469" s="47" t="str">
        <f>IF(A469="","",MAX(0,MIN(1*H469,Calculator!prev_heloc_int_balance+K469)))</f>
        <v/>
      </c>
      <c r="M469" s="47" t="str">
        <f>IF(A469="","",(Calculator!prev_heloc_int_balance+K469)-L469)</f>
        <v/>
      </c>
      <c r="N469" s="47" t="str">
        <f t="shared" si="4"/>
        <v/>
      </c>
      <c r="O469" s="47" t="str">
        <f>IF(A469="","",Calculator!prev_heloc_prin_balance-N469)</f>
        <v/>
      </c>
      <c r="P469" s="47" t="str">
        <f t="shared" si="16"/>
        <v/>
      </c>
      <c r="Q469" s="40"/>
      <c r="R469" s="67" t="str">
        <f t="shared" si="5"/>
        <v/>
      </c>
      <c r="S469" s="68" t="str">
        <f t="shared" si="6"/>
        <v/>
      </c>
      <c r="T469" s="47" t="str">
        <f t="shared" si="7"/>
        <v/>
      </c>
      <c r="U469" s="47" t="str">
        <f t="shared" si="8"/>
        <v/>
      </c>
      <c r="V469" s="47" t="str">
        <f t="shared" si="9"/>
        <v/>
      </c>
      <c r="W469" s="47" t="str">
        <f t="shared" si="10"/>
        <v/>
      </c>
      <c r="X469" s="40"/>
      <c r="Y469" s="67" t="str">
        <f t="shared" si="11"/>
        <v/>
      </c>
      <c r="Z469" s="68" t="str">
        <f t="shared" si="12"/>
        <v/>
      </c>
      <c r="AA469" s="47" t="str">
        <f>IF(Y469="","",MIN($D$9+Calculator!free_cash_flow,AD468+AB469))</f>
        <v/>
      </c>
      <c r="AB469" s="47" t="str">
        <f t="shared" si="13"/>
        <v/>
      </c>
      <c r="AC469" s="47" t="str">
        <f t="shared" si="14"/>
        <v/>
      </c>
      <c r="AD469" s="47" t="str">
        <f t="shared" si="15"/>
        <v/>
      </c>
    </row>
    <row r="470" ht="12.75" customHeight="1">
      <c r="A470" s="67" t="str">
        <f>IF(OR(Calculator!prev_total_owed&lt;=0,Calculator!prev_total_owed=""),"",Calculator!prev_pmt_num+1)</f>
        <v/>
      </c>
      <c r="B470" s="68" t="str">
        <f t="shared" si="1"/>
        <v/>
      </c>
      <c r="C470" s="47" t="str">
        <f>IF(A470="","",MIN(D470+Calculator!prev_prin_balance,Calculator!loan_payment+J470))</f>
        <v/>
      </c>
      <c r="D470" s="47" t="str">
        <f>IF(A470="","",ROUND($D$6/12*MAX(0,(Calculator!prev_prin_balance)),2))</f>
        <v/>
      </c>
      <c r="E470" s="47" t="str">
        <f t="shared" si="2"/>
        <v/>
      </c>
      <c r="F470" s="47" t="str">
        <f>IF(A470="","",ROUND(SUM(Calculator!prev_prin_balance,-E470),2))</f>
        <v/>
      </c>
      <c r="G470" s="69" t="str">
        <f t="shared" si="3"/>
        <v/>
      </c>
      <c r="H470" s="47" t="str">
        <f>IF(A470="","",IF(Calculator!prev_prin_balance=0,MIN(Calculator!prev_heloc_prin_balance+Calculator!prev_heloc_int_balance+K470,MAX(0,Calculator!free_cash_flow+Calculator!loan_payment))+IF($O$7="No",0,Calculator!loan_payment+$I$6),IF($O$7="No",Calculator!free_cash_flow,$I$5)))</f>
        <v/>
      </c>
      <c r="I470" s="47" t="str">
        <f>IF(A470="","",IF($O$7="Yes",$I$6+Calculator!loan_payment,0))</f>
        <v/>
      </c>
      <c r="J470" s="47" t="str">
        <f>IF(A470="","",IF(Calculator!prev_prin_balance&lt;=0,0,IF(Calculator!prev_heloc_prin_balance&lt;Calculator!free_cash_flow,MAX(0,MIN($O$6,D470+Calculator!prev_prin_balance+Calculator!loan_payment)),0)))</f>
        <v/>
      </c>
      <c r="K470" s="47" t="str">
        <f>IF(A470="","",ROUND((B470-Calculator!prev_date)*(Calculator!prev_heloc_rate/$O$8)*MAX(0,Calculator!prev_heloc_prin_balance),2))</f>
        <v/>
      </c>
      <c r="L470" s="47" t="str">
        <f>IF(A470="","",MAX(0,MIN(1*H470,Calculator!prev_heloc_int_balance+K470)))</f>
        <v/>
      </c>
      <c r="M470" s="47" t="str">
        <f>IF(A470="","",(Calculator!prev_heloc_int_balance+K470)-L470)</f>
        <v/>
      </c>
      <c r="N470" s="47" t="str">
        <f t="shared" si="4"/>
        <v/>
      </c>
      <c r="O470" s="47" t="str">
        <f>IF(A470="","",Calculator!prev_heloc_prin_balance-N470)</f>
        <v/>
      </c>
      <c r="P470" s="47" t="str">
        <f t="shared" si="16"/>
        <v/>
      </c>
      <c r="Q470" s="40"/>
      <c r="R470" s="67" t="str">
        <f t="shared" si="5"/>
        <v/>
      </c>
      <c r="S470" s="68" t="str">
        <f t="shared" si="6"/>
        <v/>
      </c>
      <c r="T470" s="47" t="str">
        <f t="shared" si="7"/>
        <v/>
      </c>
      <c r="U470" s="47" t="str">
        <f t="shared" si="8"/>
        <v/>
      </c>
      <c r="V470" s="47" t="str">
        <f t="shared" si="9"/>
        <v/>
      </c>
      <c r="W470" s="47" t="str">
        <f t="shared" si="10"/>
        <v/>
      </c>
      <c r="X470" s="40"/>
      <c r="Y470" s="67" t="str">
        <f t="shared" si="11"/>
        <v/>
      </c>
      <c r="Z470" s="68" t="str">
        <f t="shared" si="12"/>
        <v/>
      </c>
      <c r="AA470" s="47" t="str">
        <f>IF(Y470="","",MIN($D$9+Calculator!free_cash_flow,AD469+AB470))</f>
        <v/>
      </c>
      <c r="AB470" s="47" t="str">
        <f t="shared" si="13"/>
        <v/>
      </c>
      <c r="AC470" s="47" t="str">
        <f t="shared" si="14"/>
        <v/>
      </c>
      <c r="AD470" s="47" t="str">
        <f t="shared" si="15"/>
        <v/>
      </c>
    </row>
    <row r="471" ht="12.75" customHeight="1">
      <c r="A471" s="67" t="str">
        <f>IF(OR(Calculator!prev_total_owed&lt;=0,Calculator!prev_total_owed=""),"",Calculator!prev_pmt_num+1)</f>
        <v/>
      </c>
      <c r="B471" s="68" t="str">
        <f t="shared" si="1"/>
        <v/>
      </c>
      <c r="C471" s="47" t="str">
        <f>IF(A471="","",MIN(D471+Calculator!prev_prin_balance,Calculator!loan_payment+J471))</f>
        <v/>
      </c>
      <c r="D471" s="47" t="str">
        <f>IF(A471="","",ROUND($D$6/12*MAX(0,(Calculator!prev_prin_balance)),2))</f>
        <v/>
      </c>
      <c r="E471" s="47" t="str">
        <f t="shared" si="2"/>
        <v/>
      </c>
      <c r="F471" s="47" t="str">
        <f>IF(A471="","",ROUND(SUM(Calculator!prev_prin_balance,-E471),2))</f>
        <v/>
      </c>
      <c r="G471" s="69" t="str">
        <f t="shared" si="3"/>
        <v/>
      </c>
      <c r="H471" s="47" t="str">
        <f>IF(A471="","",IF(Calculator!prev_prin_balance=0,MIN(Calculator!prev_heloc_prin_balance+Calculator!prev_heloc_int_balance+K471,MAX(0,Calculator!free_cash_flow+Calculator!loan_payment))+IF($O$7="No",0,Calculator!loan_payment+$I$6),IF($O$7="No",Calculator!free_cash_flow,$I$5)))</f>
        <v/>
      </c>
      <c r="I471" s="47" t="str">
        <f>IF(A471="","",IF($O$7="Yes",$I$6+Calculator!loan_payment,0))</f>
        <v/>
      </c>
      <c r="J471" s="47" t="str">
        <f>IF(A471="","",IF(Calculator!prev_prin_balance&lt;=0,0,IF(Calculator!prev_heloc_prin_balance&lt;Calculator!free_cash_flow,MAX(0,MIN($O$6,D471+Calculator!prev_prin_balance+Calculator!loan_payment)),0)))</f>
        <v/>
      </c>
      <c r="K471" s="47" t="str">
        <f>IF(A471="","",ROUND((B471-Calculator!prev_date)*(Calculator!prev_heloc_rate/$O$8)*MAX(0,Calculator!prev_heloc_prin_balance),2))</f>
        <v/>
      </c>
      <c r="L471" s="47" t="str">
        <f>IF(A471="","",MAX(0,MIN(1*H471,Calculator!prev_heloc_int_balance+K471)))</f>
        <v/>
      </c>
      <c r="M471" s="47" t="str">
        <f>IF(A471="","",(Calculator!prev_heloc_int_balance+K471)-L471)</f>
        <v/>
      </c>
      <c r="N471" s="47" t="str">
        <f t="shared" si="4"/>
        <v/>
      </c>
      <c r="O471" s="47" t="str">
        <f>IF(A471="","",Calculator!prev_heloc_prin_balance-N471)</f>
        <v/>
      </c>
      <c r="P471" s="47" t="str">
        <f t="shared" si="16"/>
        <v/>
      </c>
      <c r="Q471" s="40"/>
      <c r="R471" s="67" t="str">
        <f t="shared" si="5"/>
        <v/>
      </c>
      <c r="S471" s="68" t="str">
        <f t="shared" si="6"/>
        <v/>
      </c>
      <c r="T471" s="47" t="str">
        <f t="shared" si="7"/>
        <v/>
      </c>
      <c r="U471" s="47" t="str">
        <f t="shared" si="8"/>
        <v/>
      </c>
      <c r="V471" s="47" t="str">
        <f t="shared" si="9"/>
        <v/>
      </c>
      <c r="W471" s="47" t="str">
        <f t="shared" si="10"/>
        <v/>
      </c>
      <c r="X471" s="40"/>
      <c r="Y471" s="67" t="str">
        <f t="shared" si="11"/>
        <v/>
      </c>
      <c r="Z471" s="68" t="str">
        <f t="shared" si="12"/>
        <v/>
      </c>
      <c r="AA471" s="47" t="str">
        <f>IF(Y471="","",MIN($D$9+Calculator!free_cash_flow,AD470+AB471))</f>
        <v/>
      </c>
      <c r="AB471" s="47" t="str">
        <f t="shared" si="13"/>
        <v/>
      </c>
      <c r="AC471" s="47" t="str">
        <f t="shared" si="14"/>
        <v/>
      </c>
      <c r="AD471" s="47" t="str">
        <f t="shared" si="15"/>
        <v/>
      </c>
    </row>
    <row r="472" ht="12.75" customHeight="1">
      <c r="A472" s="67" t="str">
        <f>IF(OR(Calculator!prev_total_owed&lt;=0,Calculator!prev_total_owed=""),"",Calculator!prev_pmt_num+1)</f>
        <v/>
      </c>
      <c r="B472" s="68" t="str">
        <f t="shared" si="1"/>
        <v/>
      </c>
      <c r="C472" s="47" t="str">
        <f>IF(A472="","",MIN(D472+Calculator!prev_prin_balance,Calculator!loan_payment+J472))</f>
        <v/>
      </c>
      <c r="D472" s="47" t="str">
        <f>IF(A472="","",ROUND($D$6/12*MAX(0,(Calculator!prev_prin_balance)),2))</f>
        <v/>
      </c>
      <c r="E472" s="47" t="str">
        <f t="shared" si="2"/>
        <v/>
      </c>
      <c r="F472" s="47" t="str">
        <f>IF(A472="","",ROUND(SUM(Calculator!prev_prin_balance,-E472),2))</f>
        <v/>
      </c>
      <c r="G472" s="69" t="str">
        <f t="shared" si="3"/>
        <v/>
      </c>
      <c r="H472" s="47" t="str">
        <f>IF(A472="","",IF(Calculator!prev_prin_balance=0,MIN(Calculator!prev_heloc_prin_balance+Calculator!prev_heloc_int_balance+K472,MAX(0,Calculator!free_cash_flow+Calculator!loan_payment))+IF($O$7="No",0,Calculator!loan_payment+$I$6),IF($O$7="No",Calculator!free_cash_flow,$I$5)))</f>
        <v/>
      </c>
      <c r="I472" s="47" t="str">
        <f>IF(A472="","",IF($O$7="Yes",$I$6+Calculator!loan_payment,0))</f>
        <v/>
      </c>
      <c r="J472" s="47" t="str">
        <f>IF(A472="","",IF(Calculator!prev_prin_balance&lt;=0,0,IF(Calculator!prev_heloc_prin_balance&lt;Calculator!free_cash_flow,MAX(0,MIN($O$6,D472+Calculator!prev_prin_balance+Calculator!loan_payment)),0)))</f>
        <v/>
      </c>
      <c r="K472" s="47" t="str">
        <f>IF(A472="","",ROUND((B472-Calculator!prev_date)*(Calculator!prev_heloc_rate/$O$8)*MAX(0,Calculator!prev_heloc_prin_balance),2))</f>
        <v/>
      </c>
      <c r="L472" s="47" t="str">
        <f>IF(A472="","",MAX(0,MIN(1*H472,Calculator!prev_heloc_int_balance+K472)))</f>
        <v/>
      </c>
      <c r="M472" s="47" t="str">
        <f>IF(A472="","",(Calculator!prev_heloc_int_balance+K472)-L472)</f>
        <v/>
      </c>
      <c r="N472" s="47" t="str">
        <f t="shared" si="4"/>
        <v/>
      </c>
      <c r="O472" s="47" t="str">
        <f>IF(A472="","",Calculator!prev_heloc_prin_balance-N472)</f>
        <v/>
      </c>
      <c r="P472" s="47" t="str">
        <f t="shared" si="16"/>
        <v/>
      </c>
      <c r="Q472" s="40"/>
      <c r="R472" s="67" t="str">
        <f t="shared" si="5"/>
        <v/>
      </c>
      <c r="S472" s="68" t="str">
        <f t="shared" si="6"/>
        <v/>
      </c>
      <c r="T472" s="47" t="str">
        <f t="shared" si="7"/>
        <v/>
      </c>
      <c r="U472" s="47" t="str">
        <f t="shared" si="8"/>
        <v/>
      </c>
      <c r="V472" s="47" t="str">
        <f t="shared" si="9"/>
        <v/>
      </c>
      <c r="W472" s="47" t="str">
        <f t="shared" si="10"/>
        <v/>
      </c>
      <c r="X472" s="40"/>
      <c r="Y472" s="67" t="str">
        <f t="shared" si="11"/>
        <v/>
      </c>
      <c r="Z472" s="68" t="str">
        <f t="shared" si="12"/>
        <v/>
      </c>
      <c r="AA472" s="47" t="str">
        <f>IF(Y472="","",MIN($D$9+Calculator!free_cash_flow,AD471+AB472))</f>
        <v/>
      </c>
      <c r="AB472" s="47" t="str">
        <f t="shared" si="13"/>
        <v/>
      </c>
      <c r="AC472" s="47" t="str">
        <f t="shared" si="14"/>
        <v/>
      </c>
      <c r="AD472" s="47" t="str">
        <f t="shared" si="15"/>
        <v/>
      </c>
    </row>
    <row r="473" ht="12.75" customHeight="1">
      <c r="A473" s="67" t="str">
        <f>IF(OR(Calculator!prev_total_owed&lt;=0,Calculator!prev_total_owed=""),"",Calculator!prev_pmt_num+1)</f>
        <v/>
      </c>
      <c r="B473" s="68" t="str">
        <f t="shared" si="1"/>
        <v/>
      </c>
      <c r="C473" s="47" t="str">
        <f>IF(A473="","",MIN(D473+Calculator!prev_prin_balance,Calculator!loan_payment+J473))</f>
        <v/>
      </c>
      <c r="D473" s="47" t="str">
        <f>IF(A473="","",ROUND($D$6/12*MAX(0,(Calculator!prev_prin_balance)),2))</f>
        <v/>
      </c>
      <c r="E473" s="47" t="str">
        <f t="shared" si="2"/>
        <v/>
      </c>
      <c r="F473" s="47" t="str">
        <f>IF(A473="","",ROUND(SUM(Calculator!prev_prin_balance,-E473),2))</f>
        <v/>
      </c>
      <c r="G473" s="69" t="str">
        <f t="shared" si="3"/>
        <v/>
      </c>
      <c r="H473" s="47" t="str">
        <f>IF(A473="","",IF(Calculator!prev_prin_balance=0,MIN(Calculator!prev_heloc_prin_balance+Calculator!prev_heloc_int_balance+K473,MAX(0,Calculator!free_cash_flow+Calculator!loan_payment))+IF($O$7="No",0,Calculator!loan_payment+$I$6),IF($O$7="No",Calculator!free_cash_flow,$I$5)))</f>
        <v/>
      </c>
      <c r="I473" s="47" t="str">
        <f>IF(A473="","",IF($O$7="Yes",$I$6+Calculator!loan_payment,0))</f>
        <v/>
      </c>
      <c r="J473" s="47" t="str">
        <f>IF(A473="","",IF(Calculator!prev_prin_balance&lt;=0,0,IF(Calculator!prev_heloc_prin_balance&lt;Calculator!free_cash_flow,MAX(0,MIN($O$6,D473+Calculator!prev_prin_balance+Calculator!loan_payment)),0)))</f>
        <v/>
      </c>
      <c r="K473" s="47" t="str">
        <f>IF(A473="","",ROUND((B473-Calculator!prev_date)*(Calculator!prev_heloc_rate/$O$8)*MAX(0,Calculator!prev_heloc_prin_balance),2))</f>
        <v/>
      </c>
      <c r="L473" s="47" t="str">
        <f>IF(A473="","",MAX(0,MIN(1*H473,Calculator!prev_heloc_int_balance+K473)))</f>
        <v/>
      </c>
      <c r="M473" s="47" t="str">
        <f>IF(A473="","",(Calculator!prev_heloc_int_balance+K473)-L473)</f>
        <v/>
      </c>
      <c r="N473" s="47" t="str">
        <f t="shared" si="4"/>
        <v/>
      </c>
      <c r="O473" s="47" t="str">
        <f>IF(A473="","",Calculator!prev_heloc_prin_balance-N473)</f>
        <v/>
      </c>
      <c r="P473" s="47" t="str">
        <f t="shared" si="16"/>
        <v/>
      </c>
      <c r="Q473" s="40"/>
      <c r="R473" s="67" t="str">
        <f t="shared" si="5"/>
        <v/>
      </c>
      <c r="S473" s="68" t="str">
        <f t="shared" si="6"/>
        <v/>
      </c>
      <c r="T473" s="47" t="str">
        <f t="shared" si="7"/>
        <v/>
      </c>
      <c r="U473" s="47" t="str">
        <f t="shared" si="8"/>
        <v/>
      </c>
      <c r="V473" s="47" t="str">
        <f t="shared" si="9"/>
        <v/>
      </c>
      <c r="W473" s="47" t="str">
        <f t="shared" si="10"/>
        <v/>
      </c>
      <c r="X473" s="40"/>
      <c r="Y473" s="67" t="str">
        <f t="shared" si="11"/>
        <v/>
      </c>
      <c r="Z473" s="68" t="str">
        <f t="shared" si="12"/>
        <v/>
      </c>
      <c r="AA473" s="47" t="str">
        <f>IF(Y473="","",MIN($D$9+Calculator!free_cash_flow,AD472+AB473))</f>
        <v/>
      </c>
      <c r="AB473" s="47" t="str">
        <f t="shared" si="13"/>
        <v/>
      </c>
      <c r="AC473" s="47" t="str">
        <f t="shared" si="14"/>
        <v/>
      </c>
      <c r="AD473" s="47" t="str">
        <f t="shared" si="15"/>
        <v/>
      </c>
    </row>
    <row r="474" ht="12.75" customHeight="1">
      <c r="A474" s="67" t="str">
        <f>IF(OR(Calculator!prev_total_owed&lt;=0,Calculator!prev_total_owed=""),"",Calculator!prev_pmt_num+1)</f>
        <v/>
      </c>
      <c r="B474" s="68" t="str">
        <f t="shared" si="1"/>
        <v/>
      </c>
      <c r="C474" s="47" t="str">
        <f>IF(A474="","",MIN(D474+Calculator!prev_prin_balance,Calculator!loan_payment+J474))</f>
        <v/>
      </c>
      <c r="D474" s="47" t="str">
        <f>IF(A474="","",ROUND($D$6/12*MAX(0,(Calculator!prev_prin_balance)),2))</f>
        <v/>
      </c>
      <c r="E474" s="47" t="str">
        <f t="shared" si="2"/>
        <v/>
      </c>
      <c r="F474" s="47" t="str">
        <f>IF(A474="","",ROUND(SUM(Calculator!prev_prin_balance,-E474),2))</f>
        <v/>
      </c>
      <c r="G474" s="69" t="str">
        <f t="shared" si="3"/>
        <v/>
      </c>
      <c r="H474" s="47" t="str">
        <f>IF(A474="","",IF(Calculator!prev_prin_balance=0,MIN(Calculator!prev_heloc_prin_balance+Calculator!prev_heloc_int_balance+K474,MAX(0,Calculator!free_cash_flow+Calculator!loan_payment))+IF($O$7="No",0,Calculator!loan_payment+$I$6),IF($O$7="No",Calculator!free_cash_flow,$I$5)))</f>
        <v/>
      </c>
      <c r="I474" s="47" t="str">
        <f>IF(A474="","",IF($O$7="Yes",$I$6+Calculator!loan_payment,0))</f>
        <v/>
      </c>
      <c r="J474" s="47" t="str">
        <f>IF(A474="","",IF(Calculator!prev_prin_balance&lt;=0,0,IF(Calculator!prev_heloc_prin_balance&lt;Calculator!free_cash_flow,MAX(0,MIN($O$6,D474+Calculator!prev_prin_balance+Calculator!loan_payment)),0)))</f>
        <v/>
      </c>
      <c r="K474" s="47" t="str">
        <f>IF(A474="","",ROUND((B474-Calculator!prev_date)*(Calculator!prev_heloc_rate/$O$8)*MAX(0,Calculator!prev_heloc_prin_balance),2))</f>
        <v/>
      </c>
      <c r="L474" s="47" t="str">
        <f>IF(A474="","",MAX(0,MIN(1*H474,Calculator!prev_heloc_int_balance+K474)))</f>
        <v/>
      </c>
      <c r="M474" s="47" t="str">
        <f>IF(A474="","",(Calculator!prev_heloc_int_balance+K474)-L474)</f>
        <v/>
      </c>
      <c r="N474" s="47" t="str">
        <f t="shared" si="4"/>
        <v/>
      </c>
      <c r="O474" s="47" t="str">
        <f>IF(A474="","",Calculator!prev_heloc_prin_balance-N474)</f>
        <v/>
      </c>
      <c r="P474" s="47" t="str">
        <f t="shared" si="16"/>
        <v/>
      </c>
      <c r="Q474" s="40"/>
      <c r="R474" s="67" t="str">
        <f t="shared" si="5"/>
        <v/>
      </c>
      <c r="S474" s="68" t="str">
        <f t="shared" si="6"/>
        <v/>
      </c>
      <c r="T474" s="47" t="str">
        <f t="shared" si="7"/>
        <v/>
      </c>
      <c r="U474" s="47" t="str">
        <f t="shared" si="8"/>
        <v/>
      </c>
      <c r="V474" s="47" t="str">
        <f t="shared" si="9"/>
        <v/>
      </c>
      <c r="W474" s="47" t="str">
        <f t="shared" si="10"/>
        <v/>
      </c>
      <c r="X474" s="40"/>
      <c r="Y474" s="67" t="str">
        <f t="shared" si="11"/>
        <v/>
      </c>
      <c r="Z474" s="68" t="str">
        <f t="shared" si="12"/>
        <v/>
      </c>
      <c r="AA474" s="47" t="str">
        <f>IF(Y474="","",MIN($D$9+Calculator!free_cash_flow,AD473+AB474))</f>
        <v/>
      </c>
      <c r="AB474" s="47" t="str">
        <f t="shared" si="13"/>
        <v/>
      </c>
      <c r="AC474" s="47" t="str">
        <f t="shared" si="14"/>
        <v/>
      </c>
      <c r="AD474" s="47" t="str">
        <f t="shared" si="15"/>
        <v/>
      </c>
    </row>
    <row r="475" ht="12.75" customHeight="1">
      <c r="A475" s="67" t="str">
        <f>IF(OR(Calculator!prev_total_owed&lt;=0,Calculator!prev_total_owed=""),"",Calculator!prev_pmt_num+1)</f>
        <v/>
      </c>
      <c r="B475" s="68" t="str">
        <f t="shared" si="1"/>
        <v/>
      </c>
      <c r="C475" s="47" t="str">
        <f>IF(A475="","",MIN(D475+Calculator!prev_prin_balance,Calculator!loan_payment+J475))</f>
        <v/>
      </c>
      <c r="D475" s="47" t="str">
        <f>IF(A475="","",ROUND($D$6/12*MAX(0,(Calculator!prev_prin_balance)),2))</f>
        <v/>
      </c>
      <c r="E475" s="47" t="str">
        <f t="shared" si="2"/>
        <v/>
      </c>
      <c r="F475" s="47" t="str">
        <f>IF(A475="","",ROUND(SUM(Calculator!prev_prin_balance,-E475),2))</f>
        <v/>
      </c>
      <c r="G475" s="69" t="str">
        <f t="shared" si="3"/>
        <v/>
      </c>
      <c r="H475" s="47" t="str">
        <f>IF(A475="","",IF(Calculator!prev_prin_balance=0,MIN(Calculator!prev_heloc_prin_balance+Calculator!prev_heloc_int_balance+K475,MAX(0,Calculator!free_cash_flow+Calculator!loan_payment))+IF($O$7="No",0,Calculator!loan_payment+$I$6),IF($O$7="No",Calculator!free_cash_flow,$I$5)))</f>
        <v/>
      </c>
      <c r="I475" s="47" t="str">
        <f>IF(A475="","",IF($O$7="Yes",$I$6+Calculator!loan_payment,0))</f>
        <v/>
      </c>
      <c r="J475" s="47" t="str">
        <f>IF(A475="","",IF(Calculator!prev_prin_balance&lt;=0,0,IF(Calculator!prev_heloc_prin_balance&lt;Calculator!free_cash_flow,MAX(0,MIN($O$6,D475+Calculator!prev_prin_balance+Calculator!loan_payment)),0)))</f>
        <v/>
      </c>
      <c r="K475" s="47" t="str">
        <f>IF(A475="","",ROUND((B475-Calculator!prev_date)*(Calculator!prev_heloc_rate/$O$8)*MAX(0,Calculator!prev_heloc_prin_balance),2))</f>
        <v/>
      </c>
      <c r="L475" s="47" t="str">
        <f>IF(A475="","",MAX(0,MIN(1*H475,Calculator!prev_heloc_int_balance+K475)))</f>
        <v/>
      </c>
      <c r="M475" s="47" t="str">
        <f>IF(A475="","",(Calculator!prev_heloc_int_balance+K475)-L475)</f>
        <v/>
      </c>
      <c r="N475" s="47" t="str">
        <f t="shared" si="4"/>
        <v/>
      </c>
      <c r="O475" s="47" t="str">
        <f>IF(A475="","",Calculator!prev_heloc_prin_balance-N475)</f>
        <v/>
      </c>
      <c r="P475" s="47" t="str">
        <f t="shared" si="16"/>
        <v/>
      </c>
      <c r="Q475" s="40"/>
      <c r="R475" s="67" t="str">
        <f t="shared" si="5"/>
        <v/>
      </c>
      <c r="S475" s="68" t="str">
        <f t="shared" si="6"/>
        <v/>
      </c>
      <c r="T475" s="47" t="str">
        <f t="shared" si="7"/>
        <v/>
      </c>
      <c r="U475" s="47" t="str">
        <f t="shared" si="8"/>
        <v/>
      </c>
      <c r="V475" s="47" t="str">
        <f t="shared" si="9"/>
        <v/>
      </c>
      <c r="W475" s="47" t="str">
        <f t="shared" si="10"/>
        <v/>
      </c>
      <c r="X475" s="40"/>
      <c r="Y475" s="67" t="str">
        <f t="shared" si="11"/>
        <v/>
      </c>
      <c r="Z475" s="68" t="str">
        <f t="shared" si="12"/>
        <v/>
      </c>
      <c r="AA475" s="47" t="str">
        <f>IF(Y475="","",MIN($D$9+Calculator!free_cash_flow,AD474+AB475))</f>
        <v/>
      </c>
      <c r="AB475" s="47" t="str">
        <f t="shared" si="13"/>
        <v/>
      </c>
      <c r="AC475" s="47" t="str">
        <f t="shared" si="14"/>
        <v/>
      </c>
      <c r="AD475" s="47" t="str">
        <f t="shared" si="15"/>
        <v/>
      </c>
    </row>
    <row r="476" ht="12.75" customHeight="1">
      <c r="A476" s="67" t="str">
        <f>IF(OR(Calculator!prev_total_owed&lt;=0,Calculator!prev_total_owed=""),"",Calculator!prev_pmt_num+1)</f>
        <v/>
      </c>
      <c r="B476" s="68" t="str">
        <f t="shared" si="1"/>
        <v/>
      </c>
      <c r="C476" s="47" t="str">
        <f>IF(A476="","",MIN(D476+Calculator!prev_prin_balance,Calculator!loan_payment+J476))</f>
        <v/>
      </c>
      <c r="D476" s="47" t="str">
        <f>IF(A476="","",ROUND($D$6/12*MAX(0,(Calculator!prev_prin_balance)),2))</f>
        <v/>
      </c>
      <c r="E476" s="47" t="str">
        <f t="shared" si="2"/>
        <v/>
      </c>
      <c r="F476" s="47" t="str">
        <f>IF(A476="","",ROUND(SUM(Calculator!prev_prin_balance,-E476),2))</f>
        <v/>
      </c>
      <c r="G476" s="69" t="str">
        <f t="shared" si="3"/>
        <v/>
      </c>
      <c r="H476" s="47" t="str">
        <f>IF(A476="","",IF(Calculator!prev_prin_balance=0,MIN(Calculator!prev_heloc_prin_balance+Calculator!prev_heloc_int_balance+K476,MAX(0,Calculator!free_cash_flow+Calculator!loan_payment))+IF($O$7="No",0,Calculator!loan_payment+$I$6),IF($O$7="No",Calculator!free_cash_flow,$I$5)))</f>
        <v/>
      </c>
      <c r="I476" s="47" t="str">
        <f>IF(A476="","",IF($O$7="Yes",$I$6+Calculator!loan_payment,0))</f>
        <v/>
      </c>
      <c r="J476" s="47" t="str">
        <f>IF(A476="","",IF(Calculator!prev_prin_balance&lt;=0,0,IF(Calculator!prev_heloc_prin_balance&lt;Calculator!free_cash_flow,MAX(0,MIN($O$6,D476+Calculator!prev_prin_balance+Calculator!loan_payment)),0)))</f>
        <v/>
      </c>
      <c r="K476" s="47" t="str">
        <f>IF(A476="","",ROUND((B476-Calculator!prev_date)*(Calculator!prev_heloc_rate/$O$8)*MAX(0,Calculator!prev_heloc_prin_balance),2))</f>
        <v/>
      </c>
      <c r="L476" s="47" t="str">
        <f>IF(A476="","",MAX(0,MIN(1*H476,Calculator!prev_heloc_int_balance+K476)))</f>
        <v/>
      </c>
      <c r="M476" s="47" t="str">
        <f>IF(A476="","",(Calculator!prev_heloc_int_balance+K476)-L476)</f>
        <v/>
      </c>
      <c r="N476" s="47" t="str">
        <f t="shared" si="4"/>
        <v/>
      </c>
      <c r="O476" s="47" t="str">
        <f>IF(A476="","",Calculator!prev_heloc_prin_balance-N476)</f>
        <v/>
      </c>
      <c r="P476" s="47" t="str">
        <f t="shared" si="16"/>
        <v/>
      </c>
      <c r="Q476" s="40"/>
      <c r="R476" s="67" t="str">
        <f t="shared" si="5"/>
        <v/>
      </c>
      <c r="S476" s="68" t="str">
        <f t="shared" si="6"/>
        <v/>
      </c>
      <c r="T476" s="47" t="str">
        <f t="shared" si="7"/>
        <v/>
      </c>
      <c r="U476" s="47" t="str">
        <f t="shared" si="8"/>
        <v/>
      </c>
      <c r="V476" s="47" t="str">
        <f t="shared" si="9"/>
        <v/>
      </c>
      <c r="W476" s="47" t="str">
        <f t="shared" si="10"/>
        <v/>
      </c>
      <c r="X476" s="40"/>
      <c r="Y476" s="67" t="str">
        <f t="shared" si="11"/>
        <v/>
      </c>
      <c r="Z476" s="68" t="str">
        <f t="shared" si="12"/>
        <v/>
      </c>
      <c r="AA476" s="47" t="str">
        <f>IF(Y476="","",MIN($D$9+Calculator!free_cash_flow,AD475+AB476))</f>
        <v/>
      </c>
      <c r="AB476" s="47" t="str">
        <f t="shared" si="13"/>
        <v/>
      </c>
      <c r="AC476" s="47" t="str">
        <f t="shared" si="14"/>
        <v/>
      </c>
      <c r="AD476" s="47" t="str">
        <f t="shared" si="15"/>
        <v/>
      </c>
    </row>
    <row r="477" ht="12.75" customHeight="1">
      <c r="A477" s="67" t="str">
        <f>IF(OR(Calculator!prev_total_owed&lt;=0,Calculator!prev_total_owed=""),"",Calculator!prev_pmt_num+1)</f>
        <v/>
      </c>
      <c r="B477" s="68" t="str">
        <f t="shared" si="1"/>
        <v/>
      </c>
      <c r="C477" s="47" t="str">
        <f>IF(A477="","",MIN(D477+Calculator!prev_prin_balance,Calculator!loan_payment+J477))</f>
        <v/>
      </c>
      <c r="D477" s="47" t="str">
        <f>IF(A477="","",ROUND($D$6/12*MAX(0,(Calculator!prev_prin_balance)),2))</f>
        <v/>
      </c>
      <c r="E477" s="47" t="str">
        <f t="shared" si="2"/>
        <v/>
      </c>
      <c r="F477" s="47" t="str">
        <f>IF(A477="","",ROUND(SUM(Calculator!prev_prin_balance,-E477),2))</f>
        <v/>
      </c>
      <c r="G477" s="69" t="str">
        <f t="shared" si="3"/>
        <v/>
      </c>
      <c r="H477" s="47" t="str">
        <f>IF(A477="","",IF(Calculator!prev_prin_balance=0,MIN(Calculator!prev_heloc_prin_balance+Calculator!prev_heloc_int_balance+K477,MAX(0,Calculator!free_cash_flow+Calculator!loan_payment))+IF($O$7="No",0,Calculator!loan_payment+$I$6),IF($O$7="No",Calculator!free_cash_flow,$I$5)))</f>
        <v/>
      </c>
      <c r="I477" s="47" t="str">
        <f>IF(A477="","",IF($O$7="Yes",$I$6+Calculator!loan_payment,0))</f>
        <v/>
      </c>
      <c r="J477" s="47" t="str">
        <f>IF(A477="","",IF(Calculator!prev_prin_balance&lt;=0,0,IF(Calculator!prev_heloc_prin_balance&lt;Calculator!free_cash_flow,MAX(0,MIN($O$6,D477+Calculator!prev_prin_balance+Calculator!loan_payment)),0)))</f>
        <v/>
      </c>
      <c r="K477" s="47" t="str">
        <f>IF(A477="","",ROUND((B477-Calculator!prev_date)*(Calculator!prev_heloc_rate/$O$8)*MAX(0,Calculator!prev_heloc_prin_balance),2))</f>
        <v/>
      </c>
      <c r="L477" s="47" t="str">
        <f>IF(A477="","",MAX(0,MIN(1*H477,Calculator!prev_heloc_int_balance+K477)))</f>
        <v/>
      </c>
      <c r="M477" s="47" t="str">
        <f>IF(A477="","",(Calculator!prev_heloc_int_balance+K477)-L477)</f>
        <v/>
      </c>
      <c r="N477" s="47" t="str">
        <f t="shared" si="4"/>
        <v/>
      </c>
      <c r="O477" s="47" t="str">
        <f>IF(A477="","",Calculator!prev_heloc_prin_balance-N477)</f>
        <v/>
      </c>
      <c r="P477" s="47" t="str">
        <f t="shared" si="16"/>
        <v/>
      </c>
      <c r="Q477" s="40"/>
      <c r="R477" s="67" t="str">
        <f t="shared" si="5"/>
        <v/>
      </c>
      <c r="S477" s="68" t="str">
        <f t="shared" si="6"/>
        <v/>
      </c>
      <c r="T477" s="47" t="str">
        <f t="shared" si="7"/>
        <v/>
      </c>
      <c r="U477" s="47" t="str">
        <f t="shared" si="8"/>
        <v/>
      </c>
      <c r="V477" s="47" t="str">
        <f t="shared" si="9"/>
        <v/>
      </c>
      <c r="W477" s="47" t="str">
        <f t="shared" si="10"/>
        <v/>
      </c>
      <c r="X477" s="40"/>
      <c r="Y477" s="67" t="str">
        <f t="shared" si="11"/>
        <v/>
      </c>
      <c r="Z477" s="68" t="str">
        <f t="shared" si="12"/>
        <v/>
      </c>
      <c r="AA477" s="47" t="str">
        <f>IF(Y477="","",MIN($D$9+Calculator!free_cash_flow,AD476+AB477))</f>
        <v/>
      </c>
      <c r="AB477" s="47" t="str">
        <f t="shared" si="13"/>
        <v/>
      </c>
      <c r="AC477" s="47" t="str">
        <f t="shared" si="14"/>
        <v/>
      </c>
      <c r="AD477" s="47" t="str">
        <f t="shared" si="15"/>
        <v/>
      </c>
    </row>
    <row r="478" ht="12.75" customHeight="1">
      <c r="A478" s="67" t="str">
        <f>IF(OR(Calculator!prev_total_owed&lt;=0,Calculator!prev_total_owed=""),"",Calculator!prev_pmt_num+1)</f>
        <v/>
      </c>
      <c r="B478" s="68" t="str">
        <f t="shared" si="1"/>
        <v/>
      </c>
      <c r="C478" s="47" t="str">
        <f>IF(A478="","",MIN(D478+Calculator!prev_prin_balance,Calculator!loan_payment+J478))</f>
        <v/>
      </c>
      <c r="D478" s="47" t="str">
        <f>IF(A478="","",ROUND($D$6/12*MAX(0,(Calculator!prev_prin_balance)),2))</f>
        <v/>
      </c>
      <c r="E478" s="47" t="str">
        <f t="shared" si="2"/>
        <v/>
      </c>
      <c r="F478" s="47" t="str">
        <f>IF(A478="","",ROUND(SUM(Calculator!prev_prin_balance,-E478),2))</f>
        <v/>
      </c>
      <c r="G478" s="69" t="str">
        <f t="shared" si="3"/>
        <v/>
      </c>
      <c r="H478" s="47" t="str">
        <f>IF(A478="","",IF(Calculator!prev_prin_balance=0,MIN(Calculator!prev_heloc_prin_balance+Calculator!prev_heloc_int_balance+K478,MAX(0,Calculator!free_cash_flow+Calculator!loan_payment))+IF($O$7="No",0,Calculator!loan_payment+$I$6),IF($O$7="No",Calculator!free_cash_flow,$I$5)))</f>
        <v/>
      </c>
      <c r="I478" s="47" t="str">
        <f>IF(A478="","",IF($O$7="Yes",$I$6+Calculator!loan_payment,0))</f>
        <v/>
      </c>
      <c r="J478" s="47" t="str">
        <f>IF(A478="","",IF(Calculator!prev_prin_balance&lt;=0,0,IF(Calculator!prev_heloc_prin_balance&lt;Calculator!free_cash_flow,MAX(0,MIN($O$6,D478+Calculator!prev_prin_balance+Calculator!loan_payment)),0)))</f>
        <v/>
      </c>
      <c r="K478" s="47" t="str">
        <f>IF(A478="","",ROUND((B478-Calculator!prev_date)*(Calculator!prev_heloc_rate/$O$8)*MAX(0,Calculator!prev_heloc_prin_balance),2))</f>
        <v/>
      </c>
      <c r="L478" s="47" t="str">
        <f>IF(A478="","",MAX(0,MIN(1*H478,Calculator!prev_heloc_int_balance+K478)))</f>
        <v/>
      </c>
      <c r="M478" s="47" t="str">
        <f>IF(A478="","",(Calculator!prev_heloc_int_balance+K478)-L478)</f>
        <v/>
      </c>
      <c r="N478" s="47" t="str">
        <f t="shared" si="4"/>
        <v/>
      </c>
      <c r="O478" s="47" t="str">
        <f>IF(A478="","",Calculator!prev_heloc_prin_balance-N478)</f>
        <v/>
      </c>
      <c r="P478" s="47" t="str">
        <f t="shared" si="16"/>
        <v/>
      </c>
      <c r="Q478" s="40"/>
      <c r="R478" s="67" t="str">
        <f t="shared" si="5"/>
        <v/>
      </c>
      <c r="S478" s="68" t="str">
        <f t="shared" si="6"/>
        <v/>
      </c>
      <c r="T478" s="47" t="str">
        <f t="shared" si="7"/>
        <v/>
      </c>
      <c r="U478" s="47" t="str">
        <f t="shared" si="8"/>
        <v/>
      </c>
      <c r="V478" s="47" t="str">
        <f t="shared" si="9"/>
        <v/>
      </c>
      <c r="W478" s="47" t="str">
        <f t="shared" si="10"/>
        <v/>
      </c>
      <c r="X478" s="40"/>
      <c r="Y478" s="67" t="str">
        <f t="shared" si="11"/>
        <v/>
      </c>
      <c r="Z478" s="68" t="str">
        <f t="shared" si="12"/>
        <v/>
      </c>
      <c r="AA478" s="47" t="str">
        <f>IF(Y478="","",MIN($D$9+Calculator!free_cash_flow,AD477+AB478))</f>
        <v/>
      </c>
      <c r="AB478" s="47" t="str">
        <f t="shared" si="13"/>
        <v/>
      </c>
      <c r="AC478" s="47" t="str">
        <f t="shared" si="14"/>
        <v/>
      </c>
      <c r="AD478" s="47" t="str">
        <f t="shared" si="15"/>
        <v/>
      </c>
    </row>
    <row r="479" ht="12.75" customHeight="1">
      <c r="A479" s="67" t="str">
        <f>IF(OR(Calculator!prev_total_owed&lt;=0,Calculator!prev_total_owed=""),"",Calculator!prev_pmt_num+1)</f>
        <v/>
      </c>
      <c r="B479" s="68" t="str">
        <f t="shared" si="1"/>
        <v/>
      </c>
      <c r="C479" s="47" t="str">
        <f>IF(A479="","",MIN(D479+Calculator!prev_prin_balance,Calculator!loan_payment+J479))</f>
        <v/>
      </c>
      <c r="D479" s="47" t="str">
        <f>IF(A479="","",ROUND($D$6/12*MAX(0,(Calculator!prev_prin_balance)),2))</f>
        <v/>
      </c>
      <c r="E479" s="47" t="str">
        <f t="shared" si="2"/>
        <v/>
      </c>
      <c r="F479" s="47" t="str">
        <f>IF(A479="","",ROUND(SUM(Calculator!prev_prin_balance,-E479),2))</f>
        <v/>
      </c>
      <c r="G479" s="69" t="str">
        <f t="shared" si="3"/>
        <v/>
      </c>
      <c r="H479" s="47" t="str">
        <f>IF(A479="","",IF(Calculator!prev_prin_balance=0,MIN(Calculator!prev_heloc_prin_balance+Calculator!prev_heloc_int_balance+K479,MAX(0,Calculator!free_cash_flow+Calculator!loan_payment))+IF($O$7="No",0,Calculator!loan_payment+$I$6),IF($O$7="No",Calculator!free_cash_flow,$I$5)))</f>
        <v/>
      </c>
      <c r="I479" s="47" t="str">
        <f>IF(A479="","",IF($O$7="Yes",$I$6+Calculator!loan_payment,0))</f>
        <v/>
      </c>
      <c r="J479" s="47" t="str">
        <f>IF(A479="","",IF(Calculator!prev_prin_balance&lt;=0,0,IF(Calculator!prev_heloc_prin_balance&lt;Calculator!free_cash_flow,MAX(0,MIN($O$6,D479+Calculator!prev_prin_balance+Calculator!loan_payment)),0)))</f>
        <v/>
      </c>
      <c r="K479" s="47" t="str">
        <f>IF(A479="","",ROUND((B479-Calculator!prev_date)*(Calculator!prev_heloc_rate/$O$8)*MAX(0,Calculator!prev_heloc_prin_balance),2))</f>
        <v/>
      </c>
      <c r="L479" s="47" t="str">
        <f>IF(A479="","",MAX(0,MIN(1*H479,Calculator!prev_heloc_int_balance+K479)))</f>
        <v/>
      </c>
      <c r="M479" s="47" t="str">
        <f>IF(A479="","",(Calculator!prev_heloc_int_balance+K479)-L479)</f>
        <v/>
      </c>
      <c r="N479" s="47" t="str">
        <f t="shared" si="4"/>
        <v/>
      </c>
      <c r="O479" s="47" t="str">
        <f>IF(A479="","",Calculator!prev_heloc_prin_balance-N479)</f>
        <v/>
      </c>
      <c r="P479" s="47" t="str">
        <f t="shared" si="16"/>
        <v/>
      </c>
      <c r="Q479" s="40"/>
      <c r="R479" s="67" t="str">
        <f t="shared" si="5"/>
        <v/>
      </c>
      <c r="S479" s="68" t="str">
        <f t="shared" si="6"/>
        <v/>
      </c>
      <c r="T479" s="47" t="str">
        <f t="shared" si="7"/>
        <v/>
      </c>
      <c r="U479" s="47" t="str">
        <f t="shared" si="8"/>
        <v/>
      </c>
      <c r="V479" s="47" t="str">
        <f t="shared" si="9"/>
        <v/>
      </c>
      <c r="W479" s="47" t="str">
        <f t="shared" si="10"/>
        <v/>
      </c>
      <c r="X479" s="40"/>
      <c r="Y479" s="67" t="str">
        <f t="shared" si="11"/>
        <v/>
      </c>
      <c r="Z479" s="68" t="str">
        <f t="shared" si="12"/>
        <v/>
      </c>
      <c r="AA479" s="47" t="str">
        <f>IF(Y479="","",MIN($D$9+Calculator!free_cash_flow,AD478+AB479))</f>
        <v/>
      </c>
      <c r="AB479" s="47" t="str">
        <f t="shared" si="13"/>
        <v/>
      </c>
      <c r="AC479" s="47" t="str">
        <f t="shared" si="14"/>
        <v/>
      </c>
      <c r="AD479" s="47" t="str">
        <f t="shared" si="15"/>
        <v/>
      </c>
    </row>
    <row r="480" ht="12.75" customHeight="1">
      <c r="A480" s="67" t="str">
        <f>IF(OR(Calculator!prev_total_owed&lt;=0,Calculator!prev_total_owed=""),"",Calculator!prev_pmt_num+1)</f>
        <v/>
      </c>
      <c r="B480" s="68" t="str">
        <f t="shared" si="1"/>
        <v/>
      </c>
      <c r="C480" s="47" t="str">
        <f>IF(A480="","",MIN(D480+Calculator!prev_prin_balance,Calculator!loan_payment+J480))</f>
        <v/>
      </c>
      <c r="D480" s="47" t="str">
        <f>IF(A480="","",ROUND($D$6/12*MAX(0,(Calculator!prev_prin_balance)),2))</f>
        <v/>
      </c>
      <c r="E480" s="47" t="str">
        <f t="shared" si="2"/>
        <v/>
      </c>
      <c r="F480" s="47" t="str">
        <f>IF(A480="","",ROUND(SUM(Calculator!prev_prin_balance,-E480),2))</f>
        <v/>
      </c>
      <c r="G480" s="69" t="str">
        <f t="shared" si="3"/>
        <v/>
      </c>
      <c r="H480" s="47" t="str">
        <f>IF(A480="","",IF(Calculator!prev_prin_balance=0,MIN(Calculator!prev_heloc_prin_balance+Calculator!prev_heloc_int_balance+K480,MAX(0,Calculator!free_cash_flow+Calculator!loan_payment))+IF($O$7="No",0,Calculator!loan_payment+$I$6),IF($O$7="No",Calculator!free_cash_flow,$I$5)))</f>
        <v/>
      </c>
      <c r="I480" s="47" t="str">
        <f>IF(A480="","",IF($O$7="Yes",$I$6+Calculator!loan_payment,0))</f>
        <v/>
      </c>
      <c r="J480" s="47" t="str">
        <f>IF(A480="","",IF(Calculator!prev_prin_balance&lt;=0,0,IF(Calculator!prev_heloc_prin_balance&lt;Calculator!free_cash_flow,MAX(0,MIN($O$6,D480+Calculator!prev_prin_balance+Calculator!loan_payment)),0)))</f>
        <v/>
      </c>
      <c r="K480" s="47" t="str">
        <f>IF(A480="","",ROUND((B480-Calculator!prev_date)*(Calculator!prev_heloc_rate/$O$8)*MAX(0,Calculator!prev_heloc_prin_balance),2))</f>
        <v/>
      </c>
      <c r="L480" s="47" t="str">
        <f>IF(A480="","",MAX(0,MIN(1*H480,Calculator!prev_heloc_int_balance+K480)))</f>
        <v/>
      </c>
      <c r="M480" s="47" t="str">
        <f>IF(A480="","",(Calculator!prev_heloc_int_balance+K480)-L480)</f>
        <v/>
      </c>
      <c r="N480" s="47" t="str">
        <f t="shared" si="4"/>
        <v/>
      </c>
      <c r="O480" s="47" t="str">
        <f>IF(A480="","",Calculator!prev_heloc_prin_balance-N480)</f>
        <v/>
      </c>
      <c r="P480" s="47" t="str">
        <f t="shared" si="16"/>
        <v/>
      </c>
      <c r="Q480" s="40"/>
      <c r="R480" s="67" t="str">
        <f t="shared" si="5"/>
        <v/>
      </c>
      <c r="S480" s="68" t="str">
        <f t="shared" si="6"/>
        <v/>
      </c>
      <c r="T480" s="47" t="str">
        <f t="shared" si="7"/>
        <v/>
      </c>
      <c r="U480" s="47" t="str">
        <f t="shared" si="8"/>
        <v/>
      </c>
      <c r="V480" s="47" t="str">
        <f t="shared" si="9"/>
        <v/>
      </c>
      <c r="W480" s="47" t="str">
        <f t="shared" si="10"/>
        <v/>
      </c>
      <c r="X480" s="40"/>
      <c r="Y480" s="67" t="str">
        <f t="shared" si="11"/>
        <v/>
      </c>
      <c r="Z480" s="68" t="str">
        <f t="shared" si="12"/>
        <v/>
      </c>
      <c r="AA480" s="47" t="str">
        <f>IF(Y480="","",MIN($D$9+Calculator!free_cash_flow,AD479+AB480))</f>
        <v/>
      </c>
      <c r="AB480" s="47" t="str">
        <f t="shared" si="13"/>
        <v/>
      </c>
      <c r="AC480" s="47" t="str">
        <f t="shared" si="14"/>
        <v/>
      </c>
      <c r="AD480" s="47" t="str">
        <f t="shared" si="15"/>
        <v/>
      </c>
    </row>
    <row r="481" ht="12.75" customHeight="1">
      <c r="A481" s="67" t="str">
        <f>IF(OR(Calculator!prev_total_owed&lt;=0,Calculator!prev_total_owed=""),"",Calculator!prev_pmt_num+1)</f>
        <v/>
      </c>
      <c r="B481" s="68" t="str">
        <f t="shared" si="1"/>
        <v/>
      </c>
      <c r="C481" s="47" t="str">
        <f>IF(A481="","",MIN(D481+Calculator!prev_prin_balance,Calculator!loan_payment+J481))</f>
        <v/>
      </c>
      <c r="D481" s="47" t="str">
        <f>IF(A481="","",ROUND($D$6/12*MAX(0,(Calculator!prev_prin_balance)),2))</f>
        <v/>
      </c>
      <c r="E481" s="47" t="str">
        <f t="shared" si="2"/>
        <v/>
      </c>
      <c r="F481" s="47" t="str">
        <f>IF(A481="","",ROUND(SUM(Calculator!prev_prin_balance,-E481),2))</f>
        <v/>
      </c>
      <c r="G481" s="69" t="str">
        <f t="shared" si="3"/>
        <v/>
      </c>
      <c r="H481" s="47" t="str">
        <f>IF(A481="","",IF(Calculator!prev_prin_balance=0,MIN(Calculator!prev_heloc_prin_balance+Calculator!prev_heloc_int_balance+K481,MAX(0,Calculator!free_cash_flow+Calculator!loan_payment))+IF($O$7="No",0,Calculator!loan_payment+$I$6),IF($O$7="No",Calculator!free_cash_flow,$I$5)))</f>
        <v/>
      </c>
      <c r="I481" s="47" t="str">
        <f>IF(A481="","",IF($O$7="Yes",$I$6+Calculator!loan_payment,0))</f>
        <v/>
      </c>
      <c r="J481" s="47" t="str">
        <f>IF(A481="","",IF(Calculator!prev_prin_balance&lt;=0,0,IF(Calculator!prev_heloc_prin_balance&lt;Calculator!free_cash_flow,MAX(0,MIN($O$6,D481+Calculator!prev_prin_balance+Calculator!loan_payment)),0)))</f>
        <v/>
      </c>
      <c r="K481" s="47" t="str">
        <f>IF(A481="","",ROUND((B481-Calculator!prev_date)*(Calculator!prev_heloc_rate/$O$8)*MAX(0,Calculator!prev_heloc_prin_balance),2))</f>
        <v/>
      </c>
      <c r="L481" s="47" t="str">
        <f>IF(A481="","",MAX(0,MIN(1*H481,Calculator!prev_heloc_int_balance+K481)))</f>
        <v/>
      </c>
      <c r="M481" s="47" t="str">
        <f>IF(A481="","",(Calculator!prev_heloc_int_balance+K481)-L481)</f>
        <v/>
      </c>
      <c r="N481" s="47" t="str">
        <f t="shared" si="4"/>
        <v/>
      </c>
      <c r="O481" s="47" t="str">
        <f>IF(A481="","",Calculator!prev_heloc_prin_balance-N481)</f>
        <v/>
      </c>
      <c r="P481" s="47" t="str">
        <f t="shared" si="16"/>
        <v/>
      </c>
      <c r="Q481" s="40"/>
      <c r="R481" s="67" t="str">
        <f t="shared" si="5"/>
        <v/>
      </c>
      <c r="S481" s="68" t="str">
        <f t="shared" si="6"/>
        <v/>
      </c>
      <c r="T481" s="47" t="str">
        <f t="shared" si="7"/>
        <v/>
      </c>
      <c r="U481" s="47" t="str">
        <f t="shared" si="8"/>
        <v/>
      </c>
      <c r="V481" s="47" t="str">
        <f t="shared" si="9"/>
        <v/>
      </c>
      <c r="W481" s="47" t="str">
        <f t="shared" si="10"/>
        <v/>
      </c>
      <c r="X481" s="40"/>
      <c r="Y481" s="67" t="str">
        <f t="shared" si="11"/>
        <v/>
      </c>
      <c r="Z481" s="68" t="str">
        <f t="shared" si="12"/>
        <v/>
      </c>
      <c r="AA481" s="47" t="str">
        <f>IF(Y481="","",MIN($D$9+Calculator!free_cash_flow,AD480+AB481))</f>
        <v/>
      </c>
      <c r="AB481" s="47" t="str">
        <f t="shared" si="13"/>
        <v/>
      </c>
      <c r="AC481" s="47" t="str">
        <f t="shared" si="14"/>
        <v/>
      </c>
      <c r="AD481" s="47" t="str">
        <f t="shared" si="15"/>
        <v/>
      </c>
    </row>
    <row r="482" ht="12.75" customHeight="1">
      <c r="A482" s="67" t="str">
        <f>IF(OR(Calculator!prev_total_owed&lt;=0,Calculator!prev_total_owed=""),"",Calculator!prev_pmt_num+1)</f>
        <v/>
      </c>
      <c r="B482" s="68" t="str">
        <f t="shared" si="1"/>
        <v/>
      </c>
      <c r="C482" s="47" t="str">
        <f>IF(A482="","",MIN(D482+Calculator!prev_prin_balance,Calculator!loan_payment+J482))</f>
        <v/>
      </c>
      <c r="D482" s="47" t="str">
        <f>IF(A482="","",ROUND($D$6/12*MAX(0,(Calculator!prev_prin_balance)),2))</f>
        <v/>
      </c>
      <c r="E482" s="47" t="str">
        <f t="shared" si="2"/>
        <v/>
      </c>
      <c r="F482" s="47" t="str">
        <f>IF(A482="","",ROUND(SUM(Calculator!prev_prin_balance,-E482),2))</f>
        <v/>
      </c>
      <c r="G482" s="69" t="str">
        <f t="shared" si="3"/>
        <v/>
      </c>
      <c r="H482" s="47" t="str">
        <f>IF(A482="","",IF(Calculator!prev_prin_balance=0,MIN(Calculator!prev_heloc_prin_balance+Calculator!prev_heloc_int_balance+K482,MAX(0,Calculator!free_cash_flow+Calculator!loan_payment))+IF($O$7="No",0,Calculator!loan_payment+$I$6),IF($O$7="No",Calculator!free_cash_flow,$I$5)))</f>
        <v/>
      </c>
      <c r="I482" s="47" t="str">
        <f>IF(A482="","",IF($O$7="Yes",$I$6+Calculator!loan_payment,0))</f>
        <v/>
      </c>
      <c r="J482" s="47" t="str">
        <f>IF(A482="","",IF(Calculator!prev_prin_balance&lt;=0,0,IF(Calculator!prev_heloc_prin_balance&lt;Calculator!free_cash_flow,MAX(0,MIN($O$6,D482+Calculator!prev_prin_balance+Calculator!loan_payment)),0)))</f>
        <v/>
      </c>
      <c r="K482" s="47" t="str">
        <f>IF(A482="","",ROUND((B482-Calculator!prev_date)*(Calculator!prev_heloc_rate/$O$8)*MAX(0,Calculator!prev_heloc_prin_balance),2))</f>
        <v/>
      </c>
      <c r="L482" s="47" t="str">
        <f>IF(A482="","",MAX(0,MIN(1*H482,Calculator!prev_heloc_int_balance+K482)))</f>
        <v/>
      </c>
      <c r="M482" s="47" t="str">
        <f>IF(A482="","",(Calculator!prev_heloc_int_balance+K482)-L482)</f>
        <v/>
      </c>
      <c r="N482" s="47" t="str">
        <f t="shared" si="4"/>
        <v/>
      </c>
      <c r="O482" s="47" t="str">
        <f>IF(A482="","",Calculator!prev_heloc_prin_balance-N482)</f>
        <v/>
      </c>
      <c r="P482" s="47" t="str">
        <f t="shared" si="16"/>
        <v/>
      </c>
      <c r="Q482" s="40"/>
      <c r="R482" s="67" t="str">
        <f t="shared" si="5"/>
        <v/>
      </c>
      <c r="S482" s="68" t="str">
        <f t="shared" si="6"/>
        <v/>
      </c>
      <c r="T482" s="47" t="str">
        <f t="shared" si="7"/>
        <v/>
      </c>
      <c r="U482" s="47" t="str">
        <f t="shared" si="8"/>
        <v/>
      </c>
      <c r="V482" s="47" t="str">
        <f t="shared" si="9"/>
        <v/>
      </c>
      <c r="W482" s="47" t="str">
        <f t="shared" si="10"/>
        <v/>
      </c>
      <c r="X482" s="40"/>
      <c r="Y482" s="67" t="str">
        <f t="shared" si="11"/>
        <v/>
      </c>
      <c r="Z482" s="68" t="str">
        <f t="shared" si="12"/>
        <v/>
      </c>
      <c r="AA482" s="47" t="str">
        <f>IF(Y482="","",MIN($D$9+Calculator!free_cash_flow,AD481+AB482))</f>
        <v/>
      </c>
      <c r="AB482" s="47" t="str">
        <f t="shared" si="13"/>
        <v/>
      </c>
      <c r="AC482" s="47" t="str">
        <f t="shared" si="14"/>
        <v/>
      </c>
      <c r="AD482" s="47" t="str">
        <f t="shared" si="15"/>
        <v/>
      </c>
    </row>
    <row r="483" ht="12.75" customHeight="1">
      <c r="A483" s="67" t="str">
        <f>IF(OR(Calculator!prev_total_owed&lt;=0,Calculator!prev_total_owed=""),"",Calculator!prev_pmt_num+1)</f>
        <v/>
      </c>
      <c r="B483" s="68" t="str">
        <f t="shared" si="1"/>
        <v/>
      </c>
      <c r="C483" s="47" t="str">
        <f>IF(A483="","",MIN(D483+Calculator!prev_prin_balance,Calculator!loan_payment+J483))</f>
        <v/>
      </c>
      <c r="D483" s="47" t="str">
        <f>IF(A483="","",ROUND($D$6/12*MAX(0,(Calculator!prev_prin_balance)),2))</f>
        <v/>
      </c>
      <c r="E483" s="47" t="str">
        <f t="shared" si="2"/>
        <v/>
      </c>
      <c r="F483" s="47" t="str">
        <f>IF(A483="","",ROUND(SUM(Calculator!prev_prin_balance,-E483),2))</f>
        <v/>
      </c>
      <c r="G483" s="69" t="str">
        <f t="shared" si="3"/>
        <v/>
      </c>
      <c r="H483" s="47" t="str">
        <f>IF(A483="","",IF(Calculator!prev_prin_balance=0,MIN(Calculator!prev_heloc_prin_balance+Calculator!prev_heloc_int_balance+K483,MAX(0,Calculator!free_cash_flow+Calculator!loan_payment))+IF($O$7="No",0,Calculator!loan_payment+$I$6),IF($O$7="No",Calculator!free_cash_flow,$I$5)))</f>
        <v/>
      </c>
      <c r="I483" s="47" t="str">
        <f>IF(A483="","",IF($O$7="Yes",$I$6+Calculator!loan_payment,0))</f>
        <v/>
      </c>
      <c r="J483" s="47" t="str">
        <f>IF(A483="","",IF(Calculator!prev_prin_balance&lt;=0,0,IF(Calculator!prev_heloc_prin_balance&lt;Calculator!free_cash_flow,MAX(0,MIN($O$6,D483+Calculator!prev_prin_balance+Calculator!loan_payment)),0)))</f>
        <v/>
      </c>
      <c r="K483" s="47" t="str">
        <f>IF(A483="","",ROUND((B483-Calculator!prev_date)*(Calculator!prev_heloc_rate/$O$8)*MAX(0,Calculator!prev_heloc_prin_balance),2))</f>
        <v/>
      </c>
      <c r="L483" s="47" t="str">
        <f>IF(A483="","",MAX(0,MIN(1*H483,Calculator!prev_heloc_int_balance+K483)))</f>
        <v/>
      </c>
      <c r="M483" s="47" t="str">
        <f>IF(A483="","",(Calculator!prev_heloc_int_balance+K483)-L483)</f>
        <v/>
      </c>
      <c r="N483" s="47" t="str">
        <f t="shared" si="4"/>
        <v/>
      </c>
      <c r="O483" s="47" t="str">
        <f>IF(A483="","",Calculator!prev_heloc_prin_balance-N483)</f>
        <v/>
      </c>
      <c r="P483" s="47" t="str">
        <f t="shared" si="16"/>
        <v/>
      </c>
      <c r="Q483" s="40"/>
      <c r="R483" s="67" t="str">
        <f t="shared" si="5"/>
        <v/>
      </c>
      <c r="S483" s="68" t="str">
        <f t="shared" si="6"/>
        <v/>
      </c>
      <c r="T483" s="47" t="str">
        <f t="shared" si="7"/>
        <v/>
      </c>
      <c r="U483" s="47" t="str">
        <f t="shared" si="8"/>
        <v/>
      </c>
      <c r="V483" s="47" t="str">
        <f t="shared" si="9"/>
        <v/>
      </c>
      <c r="W483" s="47" t="str">
        <f t="shared" si="10"/>
        <v/>
      </c>
      <c r="X483" s="40"/>
      <c r="Y483" s="67" t="str">
        <f t="shared" si="11"/>
        <v/>
      </c>
      <c r="Z483" s="68" t="str">
        <f t="shared" si="12"/>
        <v/>
      </c>
      <c r="AA483" s="47" t="str">
        <f>IF(Y483="","",MIN($D$9+Calculator!free_cash_flow,AD482+AB483))</f>
        <v/>
      </c>
      <c r="AB483" s="47" t="str">
        <f t="shared" si="13"/>
        <v/>
      </c>
      <c r="AC483" s="47" t="str">
        <f t="shared" si="14"/>
        <v/>
      </c>
      <c r="AD483" s="47" t="str">
        <f t="shared" si="15"/>
        <v/>
      </c>
    </row>
    <row r="484" ht="12.75" customHeight="1">
      <c r="A484" s="67" t="str">
        <f>IF(OR(Calculator!prev_total_owed&lt;=0,Calculator!prev_total_owed=""),"",Calculator!prev_pmt_num+1)</f>
        <v/>
      </c>
      <c r="B484" s="68" t="str">
        <f t="shared" si="1"/>
        <v/>
      </c>
      <c r="C484" s="47" t="str">
        <f>IF(A484="","",MIN(D484+Calculator!prev_prin_balance,Calculator!loan_payment+J484))</f>
        <v/>
      </c>
      <c r="D484" s="47" t="str">
        <f>IF(A484="","",ROUND($D$6/12*MAX(0,(Calculator!prev_prin_balance)),2))</f>
        <v/>
      </c>
      <c r="E484" s="47" t="str">
        <f t="shared" si="2"/>
        <v/>
      </c>
      <c r="F484" s="47" t="str">
        <f>IF(A484="","",ROUND(SUM(Calculator!prev_prin_balance,-E484),2))</f>
        <v/>
      </c>
      <c r="G484" s="69" t="str">
        <f t="shared" si="3"/>
        <v/>
      </c>
      <c r="H484" s="47" t="str">
        <f>IF(A484="","",IF(Calculator!prev_prin_balance=0,MIN(Calculator!prev_heloc_prin_balance+Calculator!prev_heloc_int_balance+K484,MAX(0,Calculator!free_cash_flow+Calculator!loan_payment))+IF($O$7="No",0,Calculator!loan_payment+$I$6),IF($O$7="No",Calculator!free_cash_flow,$I$5)))</f>
        <v/>
      </c>
      <c r="I484" s="47" t="str">
        <f>IF(A484="","",IF($O$7="Yes",$I$6+Calculator!loan_payment,0))</f>
        <v/>
      </c>
      <c r="J484" s="47" t="str">
        <f>IF(A484="","",IF(Calculator!prev_prin_balance&lt;=0,0,IF(Calculator!prev_heloc_prin_balance&lt;Calculator!free_cash_flow,MAX(0,MIN($O$6,D484+Calculator!prev_prin_balance+Calculator!loan_payment)),0)))</f>
        <v/>
      </c>
      <c r="K484" s="47" t="str">
        <f>IF(A484="","",ROUND((B484-Calculator!prev_date)*(Calculator!prev_heloc_rate/$O$8)*MAX(0,Calculator!prev_heloc_prin_balance),2))</f>
        <v/>
      </c>
      <c r="L484" s="47" t="str">
        <f>IF(A484="","",MAX(0,MIN(1*H484,Calculator!prev_heloc_int_balance+K484)))</f>
        <v/>
      </c>
      <c r="M484" s="47" t="str">
        <f>IF(A484="","",(Calculator!prev_heloc_int_balance+K484)-L484)</f>
        <v/>
      </c>
      <c r="N484" s="47" t="str">
        <f t="shared" si="4"/>
        <v/>
      </c>
      <c r="O484" s="47" t="str">
        <f>IF(A484="","",Calculator!prev_heloc_prin_balance-N484)</f>
        <v/>
      </c>
      <c r="P484" s="47" t="str">
        <f t="shared" si="16"/>
        <v/>
      </c>
      <c r="Q484" s="40"/>
      <c r="R484" s="67" t="str">
        <f t="shared" si="5"/>
        <v/>
      </c>
      <c r="S484" s="68" t="str">
        <f t="shared" si="6"/>
        <v/>
      </c>
      <c r="T484" s="47" t="str">
        <f t="shared" si="7"/>
        <v/>
      </c>
      <c r="U484" s="47" t="str">
        <f t="shared" si="8"/>
        <v/>
      </c>
      <c r="V484" s="47" t="str">
        <f t="shared" si="9"/>
        <v/>
      </c>
      <c r="W484" s="47" t="str">
        <f t="shared" si="10"/>
        <v/>
      </c>
      <c r="X484" s="40"/>
      <c r="Y484" s="67" t="str">
        <f t="shared" si="11"/>
        <v/>
      </c>
      <c r="Z484" s="68" t="str">
        <f t="shared" si="12"/>
        <v/>
      </c>
      <c r="AA484" s="47" t="str">
        <f>IF(Y484="","",MIN($D$9+Calculator!free_cash_flow,AD483+AB484))</f>
        <v/>
      </c>
      <c r="AB484" s="47" t="str">
        <f t="shared" si="13"/>
        <v/>
      </c>
      <c r="AC484" s="47" t="str">
        <f t="shared" si="14"/>
        <v/>
      </c>
      <c r="AD484" s="47" t="str">
        <f t="shared" si="15"/>
        <v/>
      </c>
    </row>
    <row r="485" ht="12.75" customHeight="1">
      <c r="A485" s="67" t="str">
        <f>IF(OR(Calculator!prev_total_owed&lt;=0,Calculator!prev_total_owed=""),"",Calculator!prev_pmt_num+1)</f>
        <v/>
      </c>
      <c r="B485" s="68" t="str">
        <f t="shared" si="1"/>
        <v/>
      </c>
      <c r="C485" s="47" t="str">
        <f>IF(A485="","",MIN(D485+Calculator!prev_prin_balance,Calculator!loan_payment+J485))</f>
        <v/>
      </c>
      <c r="D485" s="47" t="str">
        <f>IF(A485="","",ROUND($D$6/12*MAX(0,(Calculator!prev_prin_balance)),2))</f>
        <v/>
      </c>
      <c r="E485" s="47" t="str">
        <f t="shared" si="2"/>
        <v/>
      </c>
      <c r="F485" s="47" t="str">
        <f>IF(A485="","",ROUND(SUM(Calculator!prev_prin_balance,-E485),2))</f>
        <v/>
      </c>
      <c r="G485" s="69" t="str">
        <f t="shared" si="3"/>
        <v/>
      </c>
      <c r="H485" s="47" t="str">
        <f>IF(A485="","",IF(Calculator!prev_prin_balance=0,MIN(Calculator!prev_heloc_prin_balance+Calculator!prev_heloc_int_balance+K485,MAX(0,Calculator!free_cash_flow+Calculator!loan_payment))+IF($O$7="No",0,Calculator!loan_payment+$I$6),IF($O$7="No",Calculator!free_cash_flow,$I$5)))</f>
        <v/>
      </c>
      <c r="I485" s="47" t="str">
        <f>IF(A485="","",IF($O$7="Yes",$I$6+Calculator!loan_payment,0))</f>
        <v/>
      </c>
      <c r="J485" s="47" t="str">
        <f>IF(A485="","",IF(Calculator!prev_prin_balance&lt;=0,0,IF(Calculator!prev_heloc_prin_balance&lt;Calculator!free_cash_flow,MAX(0,MIN($O$6,D485+Calculator!prev_prin_balance+Calculator!loan_payment)),0)))</f>
        <v/>
      </c>
      <c r="K485" s="47" t="str">
        <f>IF(A485="","",ROUND((B485-Calculator!prev_date)*(Calculator!prev_heloc_rate/$O$8)*MAX(0,Calculator!prev_heloc_prin_balance),2))</f>
        <v/>
      </c>
      <c r="L485" s="47" t="str">
        <f>IF(A485="","",MAX(0,MIN(1*H485,Calculator!prev_heloc_int_balance+K485)))</f>
        <v/>
      </c>
      <c r="M485" s="47" t="str">
        <f>IF(A485="","",(Calculator!prev_heloc_int_balance+K485)-L485)</f>
        <v/>
      </c>
      <c r="N485" s="47" t="str">
        <f t="shared" si="4"/>
        <v/>
      </c>
      <c r="O485" s="47" t="str">
        <f>IF(A485="","",Calculator!prev_heloc_prin_balance-N485)</f>
        <v/>
      </c>
      <c r="P485" s="47" t="str">
        <f t="shared" si="16"/>
        <v/>
      </c>
      <c r="Q485" s="40"/>
      <c r="R485" s="67" t="str">
        <f t="shared" si="5"/>
        <v/>
      </c>
      <c r="S485" s="68" t="str">
        <f t="shared" si="6"/>
        <v/>
      </c>
      <c r="T485" s="47" t="str">
        <f t="shared" si="7"/>
        <v/>
      </c>
      <c r="U485" s="47" t="str">
        <f t="shared" si="8"/>
        <v/>
      </c>
      <c r="V485" s="47" t="str">
        <f t="shared" si="9"/>
        <v/>
      </c>
      <c r="W485" s="47" t="str">
        <f t="shared" si="10"/>
        <v/>
      </c>
      <c r="X485" s="40"/>
      <c r="Y485" s="67" t="str">
        <f t="shared" si="11"/>
        <v/>
      </c>
      <c r="Z485" s="68" t="str">
        <f t="shared" si="12"/>
        <v/>
      </c>
      <c r="AA485" s="47" t="str">
        <f>IF(Y485="","",MIN($D$9+Calculator!free_cash_flow,AD484+AB485))</f>
        <v/>
      </c>
      <c r="AB485" s="47" t="str">
        <f t="shared" si="13"/>
        <v/>
      </c>
      <c r="AC485" s="47" t="str">
        <f t="shared" si="14"/>
        <v/>
      </c>
      <c r="AD485" s="47" t="str">
        <f t="shared" si="15"/>
        <v/>
      </c>
    </row>
    <row r="486" ht="12.75" customHeight="1">
      <c r="A486" s="67" t="str">
        <f>IF(OR(Calculator!prev_total_owed&lt;=0,Calculator!prev_total_owed=""),"",Calculator!prev_pmt_num+1)</f>
        <v/>
      </c>
      <c r="B486" s="68" t="str">
        <f t="shared" si="1"/>
        <v/>
      </c>
      <c r="C486" s="47" t="str">
        <f>IF(A486="","",MIN(D486+Calculator!prev_prin_balance,Calculator!loan_payment+J486))</f>
        <v/>
      </c>
      <c r="D486" s="47" t="str">
        <f>IF(A486="","",ROUND($D$6/12*MAX(0,(Calculator!prev_prin_balance)),2))</f>
        <v/>
      </c>
      <c r="E486" s="47" t="str">
        <f t="shared" si="2"/>
        <v/>
      </c>
      <c r="F486" s="47" t="str">
        <f>IF(A486="","",ROUND(SUM(Calculator!prev_prin_balance,-E486),2))</f>
        <v/>
      </c>
      <c r="G486" s="69" t="str">
        <f t="shared" si="3"/>
        <v/>
      </c>
      <c r="H486" s="47" t="str">
        <f>IF(A486="","",IF(Calculator!prev_prin_balance=0,MIN(Calculator!prev_heloc_prin_balance+Calculator!prev_heloc_int_balance+K486,MAX(0,Calculator!free_cash_flow+Calculator!loan_payment))+IF($O$7="No",0,Calculator!loan_payment+$I$6),IF($O$7="No",Calculator!free_cash_flow,$I$5)))</f>
        <v/>
      </c>
      <c r="I486" s="47" t="str">
        <f>IF(A486="","",IF($O$7="Yes",$I$6+Calculator!loan_payment,0))</f>
        <v/>
      </c>
      <c r="J486" s="47" t="str">
        <f>IF(A486="","",IF(Calculator!prev_prin_balance&lt;=0,0,IF(Calculator!prev_heloc_prin_balance&lt;Calculator!free_cash_flow,MAX(0,MIN($O$6,D486+Calculator!prev_prin_balance+Calculator!loan_payment)),0)))</f>
        <v/>
      </c>
      <c r="K486" s="47" t="str">
        <f>IF(A486="","",ROUND((B486-Calculator!prev_date)*(Calculator!prev_heloc_rate/$O$8)*MAX(0,Calculator!prev_heloc_prin_balance),2))</f>
        <v/>
      </c>
      <c r="L486" s="47" t="str">
        <f>IF(A486="","",MAX(0,MIN(1*H486,Calculator!prev_heloc_int_balance+K486)))</f>
        <v/>
      </c>
      <c r="M486" s="47" t="str">
        <f>IF(A486="","",(Calculator!prev_heloc_int_balance+K486)-L486)</f>
        <v/>
      </c>
      <c r="N486" s="47" t="str">
        <f t="shared" si="4"/>
        <v/>
      </c>
      <c r="O486" s="47" t="str">
        <f>IF(A486="","",Calculator!prev_heloc_prin_balance-N486)</f>
        <v/>
      </c>
      <c r="P486" s="47" t="str">
        <f t="shared" si="16"/>
        <v/>
      </c>
      <c r="Q486" s="40"/>
      <c r="R486" s="67" t="str">
        <f t="shared" si="5"/>
        <v/>
      </c>
      <c r="S486" s="68" t="str">
        <f t="shared" si="6"/>
        <v/>
      </c>
      <c r="T486" s="47" t="str">
        <f t="shared" si="7"/>
        <v/>
      </c>
      <c r="U486" s="47" t="str">
        <f t="shared" si="8"/>
        <v/>
      </c>
      <c r="V486" s="47" t="str">
        <f t="shared" si="9"/>
        <v/>
      </c>
      <c r="W486" s="47" t="str">
        <f t="shared" si="10"/>
        <v/>
      </c>
      <c r="X486" s="40"/>
      <c r="Y486" s="67" t="str">
        <f t="shared" si="11"/>
        <v/>
      </c>
      <c r="Z486" s="68" t="str">
        <f t="shared" si="12"/>
        <v/>
      </c>
      <c r="AA486" s="47" t="str">
        <f>IF(Y486="","",MIN($D$9+Calculator!free_cash_flow,AD485+AB486))</f>
        <v/>
      </c>
      <c r="AB486" s="47" t="str">
        <f t="shared" si="13"/>
        <v/>
      </c>
      <c r="AC486" s="47" t="str">
        <f t="shared" si="14"/>
        <v/>
      </c>
      <c r="AD486" s="47" t="str">
        <f t="shared" si="15"/>
        <v/>
      </c>
    </row>
    <row r="487" ht="12.75" customHeight="1">
      <c r="A487" s="67" t="str">
        <f>IF(OR(Calculator!prev_total_owed&lt;=0,Calculator!prev_total_owed=""),"",Calculator!prev_pmt_num+1)</f>
        <v/>
      </c>
      <c r="B487" s="68" t="str">
        <f t="shared" si="1"/>
        <v/>
      </c>
      <c r="C487" s="47" t="str">
        <f>IF(A487="","",MIN(D487+Calculator!prev_prin_balance,Calculator!loan_payment+J487))</f>
        <v/>
      </c>
      <c r="D487" s="47" t="str">
        <f>IF(A487="","",ROUND($D$6/12*MAX(0,(Calculator!prev_prin_balance)),2))</f>
        <v/>
      </c>
      <c r="E487" s="47" t="str">
        <f t="shared" si="2"/>
        <v/>
      </c>
      <c r="F487" s="47" t="str">
        <f>IF(A487="","",ROUND(SUM(Calculator!prev_prin_balance,-E487),2))</f>
        <v/>
      </c>
      <c r="G487" s="69" t="str">
        <f t="shared" si="3"/>
        <v/>
      </c>
      <c r="H487" s="47" t="str">
        <f>IF(A487="","",IF(Calculator!prev_prin_balance=0,MIN(Calculator!prev_heloc_prin_balance+Calculator!prev_heloc_int_balance+K487,MAX(0,Calculator!free_cash_flow+Calculator!loan_payment))+IF($O$7="No",0,Calculator!loan_payment+$I$6),IF($O$7="No",Calculator!free_cash_flow,$I$5)))</f>
        <v/>
      </c>
      <c r="I487" s="47" t="str">
        <f>IF(A487="","",IF($O$7="Yes",$I$6+Calculator!loan_payment,0))</f>
        <v/>
      </c>
      <c r="J487" s="47" t="str">
        <f>IF(A487="","",IF(Calculator!prev_prin_balance&lt;=0,0,IF(Calculator!prev_heloc_prin_balance&lt;Calculator!free_cash_flow,MAX(0,MIN($O$6,D487+Calculator!prev_prin_balance+Calculator!loan_payment)),0)))</f>
        <v/>
      </c>
      <c r="K487" s="47" t="str">
        <f>IF(A487="","",ROUND((B487-Calculator!prev_date)*(Calculator!prev_heloc_rate/$O$8)*MAX(0,Calculator!prev_heloc_prin_balance),2))</f>
        <v/>
      </c>
      <c r="L487" s="47" t="str">
        <f>IF(A487="","",MAX(0,MIN(1*H487,Calculator!prev_heloc_int_balance+K487)))</f>
        <v/>
      </c>
      <c r="M487" s="47" t="str">
        <f>IF(A487="","",(Calculator!prev_heloc_int_balance+K487)-L487)</f>
        <v/>
      </c>
      <c r="N487" s="47" t="str">
        <f t="shared" si="4"/>
        <v/>
      </c>
      <c r="O487" s="47" t="str">
        <f>IF(A487="","",Calculator!prev_heloc_prin_balance-N487)</f>
        <v/>
      </c>
      <c r="P487" s="47" t="str">
        <f t="shared" si="16"/>
        <v/>
      </c>
      <c r="Q487" s="40"/>
      <c r="R487" s="67" t="str">
        <f t="shared" si="5"/>
        <v/>
      </c>
      <c r="S487" s="68" t="str">
        <f t="shared" si="6"/>
        <v/>
      </c>
      <c r="T487" s="47" t="str">
        <f t="shared" si="7"/>
        <v/>
      </c>
      <c r="U487" s="47" t="str">
        <f t="shared" si="8"/>
        <v/>
      </c>
      <c r="V487" s="47" t="str">
        <f t="shared" si="9"/>
        <v/>
      </c>
      <c r="W487" s="47" t="str">
        <f t="shared" si="10"/>
        <v/>
      </c>
      <c r="X487" s="40"/>
      <c r="Y487" s="67" t="str">
        <f t="shared" si="11"/>
        <v/>
      </c>
      <c r="Z487" s="68" t="str">
        <f t="shared" si="12"/>
        <v/>
      </c>
      <c r="AA487" s="47" t="str">
        <f>IF(Y487="","",MIN($D$9+Calculator!free_cash_flow,AD486+AB487))</f>
        <v/>
      </c>
      <c r="AB487" s="47" t="str">
        <f t="shared" si="13"/>
        <v/>
      </c>
      <c r="AC487" s="47" t="str">
        <f t="shared" si="14"/>
        <v/>
      </c>
      <c r="AD487" s="47" t="str">
        <f t="shared" si="15"/>
        <v/>
      </c>
    </row>
    <row r="488" ht="12.75" customHeight="1">
      <c r="A488" s="67" t="str">
        <f>IF(OR(Calculator!prev_total_owed&lt;=0,Calculator!prev_total_owed=""),"",Calculator!prev_pmt_num+1)</f>
        <v/>
      </c>
      <c r="B488" s="68" t="str">
        <f t="shared" si="1"/>
        <v/>
      </c>
      <c r="C488" s="47" t="str">
        <f>IF(A488="","",MIN(D488+Calculator!prev_prin_balance,Calculator!loan_payment+J488))</f>
        <v/>
      </c>
      <c r="D488" s="47" t="str">
        <f>IF(A488="","",ROUND($D$6/12*MAX(0,(Calculator!prev_prin_balance)),2))</f>
        <v/>
      </c>
      <c r="E488" s="47" t="str">
        <f t="shared" si="2"/>
        <v/>
      </c>
      <c r="F488" s="47" t="str">
        <f>IF(A488="","",ROUND(SUM(Calculator!prev_prin_balance,-E488),2))</f>
        <v/>
      </c>
      <c r="G488" s="69" t="str">
        <f t="shared" si="3"/>
        <v/>
      </c>
      <c r="H488" s="47" t="str">
        <f>IF(A488="","",IF(Calculator!prev_prin_balance=0,MIN(Calculator!prev_heloc_prin_balance+Calculator!prev_heloc_int_balance+K488,MAX(0,Calculator!free_cash_flow+Calculator!loan_payment))+IF($O$7="No",0,Calculator!loan_payment+$I$6),IF($O$7="No",Calculator!free_cash_flow,$I$5)))</f>
        <v/>
      </c>
      <c r="I488" s="47" t="str">
        <f>IF(A488="","",IF($O$7="Yes",$I$6+Calculator!loan_payment,0))</f>
        <v/>
      </c>
      <c r="J488" s="47" t="str">
        <f>IF(A488="","",IF(Calculator!prev_prin_balance&lt;=0,0,IF(Calculator!prev_heloc_prin_balance&lt;Calculator!free_cash_flow,MAX(0,MIN($O$6,D488+Calculator!prev_prin_balance+Calculator!loan_payment)),0)))</f>
        <v/>
      </c>
      <c r="K488" s="47" t="str">
        <f>IF(A488="","",ROUND((B488-Calculator!prev_date)*(Calculator!prev_heloc_rate/$O$8)*MAX(0,Calculator!prev_heloc_prin_balance),2))</f>
        <v/>
      </c>
      <c r="L488" s="47" t="str">
        <f>IF(A488="","",MAX(0,MIN(1*H488,Calculator!prev_heloc_int_balance+K488)))</f>
        <v/>
      </c>
      <c r="M488" s="47" t="str">
        <f>IF(A488="","",(Calculator!prev_heloc_int_balance+K488)-L488)</f>
        <v/>
      </c>
      <c r="N488" s="47" t="str">
        <f t="shared" si="4"/>
        <v/>
      </c>
      <c r="O488" s="47" t="str">
        <f>IF(A488="","",Calculator!prev_heloc_prin_balance-N488)</f>
        <v/>
      </c>
      <c r="P488" s="47" t="str">
        <f t="shared" si="16"/>
        <v/>
      </c>
      <c r="Q488" s="40"/>
      <c r="R488" s="67" t="str">
        <f t="shared" si="5"/>
        <v/>
      </c>
      <c r="S488" s="68" t="str">
        <f t="shared" si="6"/>
        <v/>
      </c>
      <c r="T488" s="47" t="str">
        <f t="shared" si="7"/>
        <v/>
      </c>
      <c r="U488" s="47" t="str">
        <f t="shared" si="8"/>
        <v/>
      </c>
      <c r="V488" s="47" t="str">
        <f t="shared" si="9"/>
        <v/>
      </c>
      <c r="W488" s="47" t="str">
        <f t="shared" si="10"/>
        <v/>
      </c>
      <c r="X488" s="40"/>
      <c r="Y488" s="67" t="str">
        <f t="shared" si="11"/>
        <v/>
      </c>
      <c r="Z488" s="68" t="str">
        <f t="shared" si="12"/>
        <v/>
      </c>
      <c r="AA488" s="47" t="str">
        <f>IF(Y488="","",MIN($D$9+Calculator!free_cash_flow,AD487+AB488))</f>
        <v/>
      </c>
      <c r="AB488" s="47" t="str">
        <f t="shared" si="13"/>
        <v/>
      </c>
      <c r="AC488" s="47" t="str">
        <f t="shared" si="14"/>
        <v/>
      </c>
      <c r="AD488" s="47" t="str">
        <f t="shared" si="15"/>
        <v/>
      </c>
    </row>
    <row r="489" ht="12.75" customHeight="1">
      <c r="A489" s="67" t="str">
        <f>IF(OR(Calculator!prev_total_owed&lt;=0,Calculator!prev_total_owed=""),"",Calculator!prev_pmt_num+1)</f>
        <v/>
      </c>
      <c r="B489" s="68" t="str">
        <f t="shared" si="1"/>
        <v/>
      </c>
      <c r="C489" s="47" t="str">
        <f>IF(A489="","",MIN(D489+Calculator!prev_prin_balance,Calculator!loan_payment+J489))</f>
        <v/>
      </c>
      <c r="D489" s="47" t="str">
        <f>IF(A489="","",ROUND($D$6/12*MAX(0,(Calculator!prev_prin_balance)),2))</f>
        <v/>
      </c>
      <c r="E489" s="47" t="str">
        <f t="shared" si="2"/>
        <v/>
      </c>
      <c r="F489" s="47" t="str">
        <f>IF(A489="","",ROUND(SUM(Calculator!prev_prin_balance,-E489),2))</f>
        <v/>
      </c>
      <c r="G489" s="69" t="str">
        <f t="shared" si="3"/>
        <v/>
      </c>
      <c r="H489" s="47" t="str">
        <f>IF(A489="","",IF(Calculator!prev_prin_balance=0,MIN(Calculator!prev_heloc_prin_balance+Calculator!prev_heloc_int_balance+K489,MAX(0,Calculator!free_cash_flow+Calculator!loan_payment))+IF($O$7="No",0,Calculator!loan_payment+$I$6),IF($O$7="No",Calculator!free_cash_flow,$I$5)))</f>
        <v/>
      </c>
      <c r="I489" s="47" t="str">
        <f>IF(A489="","",IF($O$7="Yes",$I$6+Calculator!loan_payment,0))</f>
        <v/>
      </c>
      <c r="J489" s="47" t="str">
        <f>IF(A489="","",IF(Calculator!prev_prin_balance&lt;=0,0,IF(Calculator!prev_heloc_prin_balance&lt;Calculator!free_cash_flow,MAX(0,MIN($O$6,D489+Calculator!prev_prin_balance+Calculator!loan_payment)),0)))</f>
        <v/>
      </c>
      <c r="K489" s="47" t="str">
        <f>IF(A489="","",ROUND((B489-Calculator!prev_date)*(Calculator!prev_heloc_rate/$O$8)*MAX(0,Calculator!prev_heloc_prin_balance),2))</f>
        <v/>
      </c>
      <c r="L489" s="47" t="str">
        <f>IF(A489="","",MAX(0,MIN(1*H489,Calculator!prev_heloc_int_balance+K489)))</f>
        <v/>
      </c>
      <c r="M489" s="47" t="str">
        <f>IF(A489="","",(Calculator!prev_heloc_int_balance+K489)-L489)</f>
        <v/>
      </c>
      <c r="N489" s="47" t="str">
        <f t="shared" si="4"/>
        <v/>
      </c>
      <c r="O489" s="47" t="str">
        <f>IF(A489="","",Calculator!prev_heloc_prin_balance-N489)</f>
        <v/>
      </c>
      <c r="P489" s="47" t="str">
        <f t="shared" si="16"/>
        <v/>
      </c>
      <c r="Q489" s="40"/>
      <c r="R489" s="67" t="str">
        <f t="shared" si="5"/>
        <v/>
      </c>
      <c r="S489" s="68" t="str">
        <f t="shared" si="6"/>
        <v/>
      </c>
      <c r="T489" s="47" t="str">
        <f t="shared" si="7"/>
        <v/>
      </c>
      <c r="U489" s="47" t="str">
        <f t="shared" si="8"/>
        <v/>
      </c>
      <c r="V489" s="47" t="str">
        <f t="shared" si="9"/>
        <v/>
      </c>
      <c r="W489" s="47" t="str">
        <f t="shared" si="10"/>
        <v/>
      </c>
      <c r="X489" s="40"/>
      <c r="Y489" s="67" t="str">
        <f t="shared" si="11"/>
        <v/>
      </c>
      <c r="Z489" s="68" t="str">
        <f t="shared" si="12"/>
        <v/>
      </c>
      <c r="AA489" s="47" t="str">
        <f>IF(Y489="","",MIN($D$9+Calculator!free_cash_flow,AD488+AB489))</f>
        <v/>
      </c>
      <c r="AB489" s="47" t="str">
        <f t="shared" si="13"/>
        <v/>
      </c>
      <c r="AC489" s="47" t="str">
        <f t="shared" si="14"/>
        <v/>
      </c>
      <c r="AD489" s="47" t="str">
        <f t="shared" si="15"/>
        <v/>
      </c>
    </row>
    <row r="490" ht="12.75" customHeight="1">
      <c r="A490" s="67" t="str">
        <f>IF(OR(Calculator!prev_total_owed&lt;=0,Calculator!prev_total_owed=""),"",Calculator!prev_pmt_num+1)</f>
        <v/>
      </c>
      <c r="B490" s="68" t="str">
        <f t="shared" si="1"/>
        <v/>
      </c>
      <c r="C490" s="47" t="str">
        <f>IF(A490="","",MIN(D490+Calculator!prev_prin_balance,Calculator!loan_payment+J490))</f>
        <v/>
      </c>
      <c r="D490" s="47" t="str">
        <f>IF(A490="","",ROUND($D$6/12*MAX(0,(Calculator!prev_prin_balance)),2))</f>
        <v/>
      </c>
      <c r="E490" s="47" t="str">
        <f t="shared" si="2"/>
        <v/>
      </c>
      <c r="F490" s="47" t="str">
        <f>IF(A490="","",ROUND(SUM(Calculator!prev_prin_balance,-E490),2))</f>
        <v/>
      </c>
      <c r="G490" s="69" t="str">
        <f t="shared" si="3"/>
        <v/>
      </c>
      <c r="H490" s="47" t="str">
        <f>IF(A490="","",IF(Calculator!prev_prin_balance=0,MIN(Calculator!prev_heloc_prin_balance+Calculator!prev_heloc_int_balance+K490,MAX(0,Calculator!free_cash_flow+Calculator!loan_payment))+IF($O$7="No",0,Calculator!loan_payment+$I$6),IF($O$7="No",Calculator!free_cash_flow,$I$5)))</f>
        <v/>
      </c>
      <c r="I490" s="47" t="str">
        <f>IF(A490="","",IF($O$7="Yes",$I$6+Calculator!loan_payment,0))</f>
        <v/>
      </c>
      <c r="J490" s="47" t="str">
        <f>IF(A490="","",IF(Calculator!prev_prin_balance&lt;=0,0,IF(Calculator!prev_heloc_prin_balance&lt;Calculator!free_cash_flow,MAX(0,MIN($O$6,D490+Calculator!prev_prin_balance+Calculator!loan_payment)),0)))</f>
        <v/>
      </c>
      <c r="K490" s="47" t="str">
        <f>IF(A490="","",ROUND((B490-Calculator!prev_date)*(Calculator!prev_heloc_rate/$O$8)*MAX(0,Calculator!prev_heloc_prin_balance),2))</f>
        <v/>
      </c>
      <c r="L490" s="47" t="str">
        <f>IF(A490="","",MAX(0,MIN(1*H490,Calculator!prev_heloc_int_balance+K490)))</f>
        <v/>
      </c>
      <c r="M490" s="47" t="str">
        <f>IF(A490="","",(Calculator!prev_heloc_int_balance+K490)-L490)</f>
        <v/>
      </c>
      <c r="N490" s="47" t="str">
        <f t="shared" si="4"/>
        <v/>
      </c>
      <c r="O490" s="47" t="str">
        <f>IF(A490="","",Calculator!prev_heloc_prin_balance-N490)</f>
        <v/>
      </c>
      <c r="P490" s="47" t="str">
        <f t="shared" si="16"/>
        <v/>
      </c>
      <c r="Q490" s="40"/>
      <c r="R490" s="67" t="str">
        <f t="shared" si="5"/>
        <v/>
      </c>
      <c r="S490" s="68" t="str">
        <f t="shared" si="6"/>
        <v/>
      </c>
      <c r="T490" s="47" t="str">
        <f t="shared" si="7"/>
        <v/>
      </c>
      <c r="U490" s="47" t="str">
        <f t="shared" si="8"/>
        <v/>
      </c>
      <c r="V490" s="47" t="str">
        <f t="shared" si="9"/>
        <v/>
      </c>
      <c r="W490" s="47" t="str">
        <f t="shared" si="10"/>
        <v/>
      </c>
      <c r="X490" s="40"/>
      <c r="Y490" s="67" t="str">
        <f t="shared" si="11"/>
        <v/>
      </c>
      <c r="Z490" s="68" t="str">
        <f t="shared" si="12"/>
        <v/>
      </c>
      <c r="AA490" s="47" t="str">
        <f>IF(Y490="","",MIN($D$9+Calculator!free_cash_flow,AD489+AB490))</f>
        <v/>
      </c>
      <c r="AB490" s="47" t="str">
        <f t="shared" si="13"/>
        <v/>
      </c>
      <c r="AC490" s="47" t="str">
        <f t="shared" si="14"/>
        <v/>
      </c>
      <c r="AD490" s="47" t="str">
        <f t="shared" si="15"/>
        <v/>
      </c>
    </row>
    <row r="491" ht="12.75" customHeight="1">
      <c r="A491" s="67" t="str">
        <f>IF(OR(Calculator!prev_total_owed&lt;=0,Calculator!prev_total_owed=""),"",Calculator!prev_pmt_num+1)</f>
        <v/>
      </c>
      <c r="B491" s="68" t="str">
        <f t="shared" si="1"/>
        <v/>
      </c>
      <c r="C491" s="47" t="str">
        <f>IF(A491="","",MIN(D491+Calculator!prev_prin_balance,Calculator!loan_payment+J491))</f>
        <v/>
      </c>
      <c r="D491" s="47" t="str">
        <f>IF(A491="","",ROUND($D$6/12*MAX(0,(Calculator!prev_prin_balance)),2))</f>
        <v/>
      </c>
      <c r="E491" s="47" t="str">
        <f t="shared" si="2"/>
        <v/>
      </c>
      <c r="F491" s="47" t="str">
        <f>IF(A491="","",ROUND(SUM(Calculator!prev_prin_balance,-E491),2))</f>
        <v/>
      </c>
      <c r="G491" s="69" t="str">
        <f t="shared" si="3"/>
        <v/>
      </c>
      <c r="H491" s="47" t="str">
        <f>IF(A491="","",IF(Calculator!prev_prin_balance=0,MIN(Calculator!prev_heloc_prin_balance+Calculator!prev_heloc_int_balance+K491,MAX(0,Calculator!free_cash_flow+Calculator!loan_payment))+IF($O$7="No",0,Calculator!loan_payment+$I$6),IF($O$7="No",Calculator!free_cash_flow,$I$5)))</f>
        <v/>
      </c>
      <c r="I491" s="47" t="str">
        <f>IF(A491="","",IF($O$7="Yes",$I$6+Calculator!loan_payment,0))</f>
        <v/>
      </c>
      <c r="J491" s="47" t="str">
        <f>IF(A491="","",IF(Calculator!prev_prin_balance&lt;=0,0,IF(Calculator!prev_heloc_prin_balance&lt;Calculator!free_cash_flow,MAX(0,MIN($O$6,D491+Calculator!prev_prin_balance+Calculator!loan_payment)),0)))</f>
        <v/>
      </c>
      <c r="K491" s="47" t="str">
        <f>IF(A491="","",ROUND((B491-Calculator!prev_date)*(Calculator!prev_heloc_rate/$O$8)*MAX(0,Calculator!prev_heloc_prin_balance),2))</f>
        <v/>
      </c>
      <c r="L491" s="47" t="str">
        <f>IF(A491="","",MAX(0,MIN(1*H491,Calculator!prev_heloc_int_balance+K491)))</f>
        <v/>
      </c>
      <c r="M491" s="47" t="str">
        <f>IF(A491="","",(Calculator!prev_heloc_int_balance+K491)-L491)</f>
        <v/>
      </c>
      <c r="N491" s="47" t="str">
        <f t="shared" si="4"/>
        <v/>
      </c>
      <c r="O491" s="47" t="str">
        <f>IF(A491="","",Calculator!prev_heloc_prin_balance-N491)</f>
        <v/>
      </c>
      <c r="P491" s="47" t="str">
        <f t="shared" si="16"/>
        <v/>
      </c>
      <c r="Q491" s="40"/>
      <c r="R491" s="67" t="str">
        <f t="shared" si="5"/>
        <v/>
      </c>
      <c r="S491" s="68" t="str">
        <f t="shared" si="6"/>
        <v/>
      </c>
      <c r="T491" s="47" t="str">
        <f t="shared" si="7"/>
        <v/>
      </c>
      <c r="U491" s="47" t="str">
        <f t="shared" si="8"/>
        <v/>
      </c>
      <c r="V491" s="47" t="str">
        <f t="shared" si="9"/>
        <v/>
      </c>
      <c r="W491" s="47" t="str">
        <f t="shared" si="10"/>
        <v/>
      </c>
      <c r="X491" s="40"/>
      <c r="Y491" s="67" t="str">
        <f t="shared" si="11"/>
        <v/>
      </c>
      <c r="Z491" s="68" t="str">
        <f t="shared" si="12"/>
        <v/>
      </c>
      <c r="AA491" s="47" t="str">
        <f>IF(Y491="","",MIN($D$9+Calculator!free_cash_flow,AD490+AB491))</f>
        <v/>
      </c>
      <c r="AB491" s="47" t="str">
        <f t="shared" si="13"/>
        <v/>
      </c>
      <c r="AC491" s="47" t="str">
        <f t="shared" si="14"/>
        <v/>
      </c>
      <c r="AD491" s="47" t="str">
        <f t="shared" si="15"/>
        <v/>
      </c>
    </row>
    <row r="492" ht="12.75" customHeight="1">
      <c r="A492" s="67" t="str">
        <f>IF(OR(Calculator!prev_total_owed&lt;=0,Calculator!prev_total_owed=""),"",Calculator!prev_pmt_num+1)</f>
        <v/>
      </c>
      <c r="B492" s="68" t="str">
        <f t="shared" si="1"/>
        <v/>
      </c>
      <c r="C492" s="47" t="str">
        <f>IF(A492="","",MIN(D492+Calculator!prev_prin_balance,Calculator!loan_payment+J492))</f>
        <v/>
      </c>
      <c r="D492" s="47" t="str">
        <f>IF(A492="","",ROUND($D$6/12*MAX(0,(Calculator!prev_prin_balance)),2))</f>
        <v/>
      </c>
      <c r="E492" s="47" t="str">
        <f t="shared" si="2"/>
        <v/>
      </c>
      <c r="F492" s="47" t="str">
        <f>IF(A492="","",ROUND(SUM(Calculator!prev_prin_balance,-E492),2))</f>
        <v/>
      </c>
      <c r="G492" s="69" t="str">
        <f t="shared" si="3"/>
        <v/>
      </c>
      <c r="H492" s="47" t="str">
        <f>IF(A492="","",IF(Calculator!prev_prin_balance=0,MIN(Calculator!prev_heloc_prin_balance+Calculator!prev_heloc_int_balance+K492,MAX(0,Calculator!free_cash_flow+Calculator!loan_payment))+IF($O$7="No",0,Calculator!loan_payment+$I$6),IF($O$7="No",Calculator!free_cash_flow,$I$5)))</f>
        <v/>
      </c>
      <c r="I492" s="47" t="str">
        <f>IF(A492="","",IF($O$7="Yes",$I$6+Calculator!loan_payment,0))</f>
        <v/>
      </c>
      <c r="J492" s="47" t="str">
        <f>IF(A492="","",IF(Calculator!prev_prin_balance&lt;=0,0,IF(Calculator!prev_heloc_prin_balance&lt;Calculator!free_cash_flow,MAX(0,MIN($O$6,D492+Calculator!prev_prin_balance+Calculator!loan_payment)),0)))</f>
        <v/>
      </c>
      <c r="K492" s="47" t="str">
        <f>IF(A492="","",ROUND((B492-Calculator!prev_date)*(Calculator!prev_heloc_rate/$O$8)*MAX(0,Calculator!prev_heloc_prin_balance),2))</f>
        <v/>
      </c>
      <c r="L492" s="47" t="str">
        <f>IF(A492="","",MAX(0,MIN(1*H492,Calculator!prev_heloc_int_balance+K492)))</f>
        <v/>
      </c>
      <c r="M492" s="47" t="str">
        <f>IF(A492="","",(Calculator!prev_heloc_int_balance+K492)-L492)</f>
        <v/>
      </c>
      <c r="N492" s="47" t="str">
        <f t="shared" si="4"/>
        <v/>
      </c>
      <c r="O492" s="47" t="str">
        <f>IF(A492="","",Calculator!prev_heloc_prin_balance-N492)</f>
        <v/>
      </c>
      <c r="P492" s="47" t="str">
        <f t="shared" si="16"/>
        <v/>
      </c>
      <c r="Q492" s="40"/>
      <c r="R492" s="67" t="str">
        <f t="shared" si="5"/>
        <v/>
      </c>
      <c r="S492" s="68" t="str">
        <f t="shared" si="6"/>
        <v/>
      </c>
      <c r="T492" s="47" t="str">
        <f t="shared" si="7"/>
        <v/>
      </c>
      <c r="U492" s="47" t="str">
        <f t="shared" si="8"/>
        <v/>
      </c>
      <c r="V492" s="47" t="str">
        <f t="shared" si="9"/>
        <v/>
      </c>
      <c r="W492" s="47" t="str">
        <f t="shared" si="10"/>
        <v/>
      </c>
      <c r="X492" s="40"/>
      <c r="Y492" s="67" t="str">
        <f t="shared" si="11"/>
        <v/>
      </c>
      <c r="Z492" s="68" t="str">
        <f t="shared" si="12"/>
        <v/>
      </c>
      <c r="AA492" s="47" t="str">
        <f>IF(Y492="","",MIN($D$9+Calculator!free_cash_flow,AD491+AB492))</f>
        <v/>
      </c>
      <c r="AB492" s="47" t="str">
        <f t="shared" si="13"/>
        <v/>
      </c>
      <c r="AC492" s="47" t="str">
        <f t="shared" si="14"/>
        <v/>
      </c>
      <c r="AD492" s="47" t="str">
        <f t="shared" si="15"/>
        <v/>
      </c>
    </row>
    <row r="493" ht="12.75" customHeight="1">
      <c r="A493" s="67" t="str">
        <f>IF(OR(Calculator!prev_total_owed&lt;=0,Calculator!prev_total_owed=""),"",Calculator!prev_pmt_num+1)</f>
        <v/>
      </c>
      <c r="B493" s="68" t="str">
        <f t="shared" si="1"/>
        <v/>
      </c>
      <c r="C493" s="47" t="str">
        <f>IF(A493="","",MIN(D493+Calculator!prev_prin_balance,Calculator!loan_payment+J493))</f>
        <v/>
      </c>
      <c r="D493" s="47" t="str">
        <f>IF(A493="","",ROUND($D$6/12*MAX(0,(Calculator!prev_prin_balance)),2))</f>
        <v/>
      </c>
      <c r="E493" s="47" t="str">
        <f t="shared" si="2"/>
        <v/>
      </c>
      <c r="F493" s="47" t="str">
        <f>IF(A493="","",ROUND(SUM(Calculator!prev_prin_balance,-E493),2))</f>
        <v/>
      </c>
      <c r="G493" s="69" t="str">
        <f t="shared" si="3"/>
        <v/>
      </c>
      <c r="H493" s="47" t="str">
        <f>IF(A493="","",IF(Calculator!prev_prin_balance=0,MIN(Calculator!prev_heloc_prin_balance+Calculator!prev_heloc_int_balance+K493,MAX(0,Calculator!free_cash_flow+Calculator!loan_payment))+IF($O$7="No",0,Calculator!loan_payment+$I$6),IF($O$7="No",Calculator!free_cash_flow,$I$5)))</f>
        <v/>
      </c>
      <c r="I493" s="47" t="str">
        <f>IF(A493="","",IF($O$7="Yes",$I$6+Calculator!loan_payment,0))</f>
        <v/>
      </c>
      <c r="J493" s="47" t="str">
        <f>IF(A493="","",IF(Calculator!prev_prin_balance&lt;=0,0,IF(Calculator!prev_heloc_prin_balance&lt;Calculator!free_cash_flow,MAX(0,MIN($O$6,D493+Calculator!prev_prin_balance+Calculator!loan_payment)),0)))</f>
        <v/>
      </c>
      <c r="K493" s="47" t="str">
        <f>IF(A493="","",ROUND((B493-Calculator!prev_date)*(Calculator!prev_heloc_rate/$O$8)*MAX(0,Calculator!prev_heloc_prin_balance),2))</f>
        <v/>
      </c>
      <c r="L493" s="47" t="str">
        <f>IF(A493="","",MAX(0,MIN(1*H493,Calculator!prev_heloc_int_balance+K493)))</f>
        <v/>
      </c>
      <c r="M493" s="47" t="str">
        <f>IF(A493="","",(Calculator!prev_heloc_int_balance+K493)-L493)</f>
        <v/>
      </c>
      <c r="N493" s="47" t="str">
        <f t="shared" si="4"/>
        <v/>
      </c>
      <c r="O493" s="47" t="str">
        <f>IF(A493="","",Calculator!prev_heloc_prin_balance-N493)</f>
        <v/>
      </c>
      <c r="P493" s="47" t="str">
        <f t="shared" si="16"/>
        <v/>
      </c>
      <c r="Q493" s="40"/>
      <c r="R493" s="67" t="str">
        <f t="shared" si="5"/>
        <v/>
      </c>
      <c r="S493" s="68" t="str">
        <f t="shared" si="6"/>
        <v/>
      </c>
      <c r="T493" s="47" t="str">
        <f t="shared" si="7"/>
        <v/>
      </c>
      <c r="U493" s="47" t="str">
        <f t="shared" si="8"/>
        <v/>
      </c>
      <c r="V493" s="47" t="str">
        <f t="shared" si="9"/>
        <v/>
      </c>
      <c r="W493" s="47" t="str">
        <f t="shared" si="10"/>
        <v/>
      </c>
      <c r="X493" s="40"/>
      <c r="Y493" s="67" t="str">
        <f t="shared" si="11"/>
        <v/>
      </c>
      <c r="Z493" s="68" t="str">
        <f t="shared" si="12"/>
        <v/>
      </c>
      <c r="AA493" s="47" t="str">
        <f>IF(Y493="","",MIN($D$9+Calculator!free_cash_flow,AD492+AB493))</f>
        <v/>
      </c>
      <c r="AB493" s="47" t="str">
        <f t="shared" si="13"/>
        <v/>
      </c>
      <c r="AC493" s="47" t="str">
        <f t="shared" si="14"/>
        <v/>
      </c>
      <c r="AD493" s="47" t="str">
        <f t="shared" si="15"/>
        <v/>
      </c>
    </row>
    <row r="494" ht="12.75" customHeight="1">
      <c r="A494" s="67" t="str">
        <f>IF(OR(Calculator!prev_total_owed&lt;=0,Calculator!prev_total_owed=""),"",Calculator!prev_pmt_num+1)</f>
        <v/>
      </c>
      <c r="B494" s="68" t="str">
        <f t="shared" si="1"/>
        <v/>
      </c>
      <c r="C494" s="47" t="str">
        <f>IF(A494="","",MIN(D494+Calculator!prev_prin_balance,Calculator!loan_payment+J494))</f>
        <v/>
      </c>
      <c r="D494" s="47" t="str">
        <f>IF(A494="","",ROUND($D$6/12*MAX(0,(Calculator!prev_prin_balance)),2))</f>
        <v/>
      </c>
      <c r="E494" s="47" t="str">
        <f t="shared" si="2"/>
        <v/>
      </c>
      <c r="F494" s="47" t="str">
        <f>IF(A494="","",ROUND(SUM(Calculator!prev_prin_balance,-E494),2))</f>
        <v/>
      </c>
      <c r="G494" s="69" t="str">
        <f t="shared" si="3"/>
        <v/>
      </c>
      <c r="H494" s="47" t="str">
        <f>IF(A494="","",IF(Calculator!prev_prin_balance=0,MIN(Calculator!prev_heloc_prin_balance+Calculator!prev_heloc_int_balance+K494,MAX(0,Calculator!free_cash_flow+Calculator!loan_payment))+IF($O$7="No",0,Calculator!loan_payment+$I$6),IF($O$7="No",Calculator!free_cash_flow,$I$5)))</f>
        <v/>
      </c>
      <c r="I494" s="47" t="str">
        <f>IF(A494="","",IF($O$7="Yes",$I$6+Calculator!loan_payment,0))</f>
        <v/>
      </c>
      <c r="J494" s="47" t="str">
        <f>IF(A494="","",IF(Calculator!prev_prin_balance&lt;=0,0,IF(Calculator!prev_heloc_prin_balance&lt;Calculator!free_cash_flow,MAX(0,MIN($O$6,D494+Calculator!prev_prin_balance+Calculator!loan_payment)),0)))</f>
        <v/>
      </c>
      <c r="K494" s="47" t="str">
        <f>IF(A494="","",ROUND((B494-Calculator!prev_date)*(Calculator!prev_heloc_rate/$O$8)*MAX(0,Calculator!prev_heloc_prin_balance),2))</f>
        <v/>
      </c>
      <c r="L494" s="47" t="str">
        <f>IF(A494="","",MAX(0,MIN(1*H494,Calculator!prev_heloc_int_balance+K494)))</f>
        <v/>
      </c>
      <c r="M494" s="47" t="str">
        <f>IF(A494="","",(Calculator!prev_heloc_int_balance+K494)-L494)</f>
        <v/>
      </c>
      <c r="N494" s="47" t="str">
        <f t="shared" si="4"/>
        <v/>
      </c>
      <c r="O494" s="47" t="str">
        <f>IF(A494="","",Calculator!prev_heloc_prin_balance-N494)</f>
        <v/>
      </c>
      <c r="P494" s="47" t="str">
        <f t="shared" si="16"/>
        <v/>
      </c>
      <c r="Q494" s="40"/>
      <c r="R494" s="67" t="str">
        <f t="shared" si="5"/>
        <v/>
      </c>
      <c r="S494" s="68" t="str">
        <f t="shared" si="6"/>
        <v/>
      </c>
      <c r="T494" s="47" t="str">
        <f t="shared" si="7"/>
        <v/>
      </c>
      <c r="U494" s="47" t="str">
        <f t="shared" si="8"/>
        <v/>
      </c>
      <c r="V494" s="47" t="str">
        <f t="shared" si="9"/>
        <v/>
      </c>
      <c r="W494" s="47" t="str">
        <f t="shared" si="10"/>
        <v/>
      </c>
      <c r="X494" s="40"/>
      <c r="Y494" s="67" t="str">
        <f t="shared" si="11"/>
        <v/>
      </c>
      <c r="Z494" s="68" t="str">
        <f t="shared" si="12"/>
        <v/>
      </c>
      <c r="AA494" s="47" t="str">
        <f>IF(Y494="","",MIN($D$9+Calculator!free_cash_flow,AD493+AB494))</f>
        <v/>
      </c>
      <c r="AB494" s="47" t="str">
        <f t="shared" si="13"/>
        <v/>
      </c>
      <c r="AC494" s="47" t="str">
        <f t="shared" si="14"/>
        <v/>
      </c>
      <c r="AD494" s="47" t="str">
        <f t="shared" si="15"/>
        <v/>
      </c>
    </row>
    <row r="495" ht="12.75" customHeight="1">
      <c r="A495" s="67" t="str">
        <f>IF(OR(Calculator!prev_total_owed&lt;=0,Calculator!prev_total_owed=""),"",Calculator!prev_pmt_num+1)</f>
        <v/>
      </c>
      <c r="B495" s="68" t="str">
        <f t="shared" si="1"/>
        <v/>
      </c>
      <c r="C495" s="47" t="str">
        <f>IF(A495="","",MIN(D495+Calculator!prev_prin_balance,Calculator!loan_payment+J495))</f>
        <v/>
      </c>
      <c r="D495" s="47" t="str">
        <f>IF(A495="","",ROUND($D$6/12*MAX(0,(Calculator!prev_prin_balance)),2))</f>
        <v/>
      </c>
      <c r="E495" s="47" t="str">
        <f t="shared" si="2"/>
        <v/>
      </c>
      <c r="F495" s="47" t="str">
        <f>IF(A495="","",ROUND(SUM(Calculator!prev_prin_balance,-E495),2))</f>
        <v/>
      </c>
      <c r="G495" s="69" t="str">
        <f t="shared" si="3"/>
        <v/>
      </c>
      <c r="H495" s="47" t="str">
        <f>IF(A495="","",IF(Calculator!prev_prin_balance=0,MIN(Calculator!prev_heloc_prin_balance+Calculator!prev_heloc_int_balance+K495,MAX(0,Calculator!free_cash_flow+Calculator!loan_payment))+IF($O$7="No",0,Calculator!loan_payment+$I$6),IF($O$7="No",Calculator!free_cash_flow,$I$5)))</f>
        <v/>
      </c>
      <c r="I495" s="47" t="str">
        <f>IF(A495="","",IF($O$7="Yes",$I$6+Calculator!loan_payment,0))</f>
        <v/>
      </c>
      <c r="J495" s="47" t="str">
        <f>IF(A495="","",IF(Calculator!prev_prin_balance&lt;=0,0,IF(Calculator!prev_heloc_prin_balance&lt;Calculator!free_cash_flow,MAX(0,MIN($O$6,D495+Calculator!prev_prin_balance+Calculator!loan_payment)),0)))</f>
        <v/>
      </c>
      <c r="K495" s="47" t="str">
        <f>IF(A495="","",ROUND((B495-Calculator!prev_date)*(Calculator!prev_heloc_rate/$O$8)*MAX(0,Calculator!prev_heloc_prin_balance),2))</f>
        <v/>
      </c>
      <c r="L495" s="47" t="str">
        <f>IF(A495="","",MAX(0,MIN(1*H495,Calculator!prev_heloc_int_balance+K495)))</f>
        <v/>
      </c>
      <c r="M495" s="47" t="str">
        <f>IF(A495="","",(Calculator!prev_heloc_int_balance+K495)-L495)</f>
        <v/>
      </c>
      <c r="N495" s="47" t="str">
        <f t="shared" si="4"/>
        <v/>
      </c>
      <c r="O495" s="47" t="str">
        <f>IF(A495="","",Calculator!prev_heloc_prin_balance-N495)</f>
        <v/>
      </c>
      <c r="P495" s="47" t="str">
        <f t="shared" si="16"/>
        <v/>
      </c>
      <c r="Q495" s="40"/>
      <c r="R495" s="67" t="str">
        <f t="shared" si="5"/>
        <v/>
      </c>
      <c r="S495" s="68" t="str">
        <f t="shared" si="6"/>
        <v/>
      </c>
      <c r="T495" s="47" t="str">
        <f t="shared" si="7"/>
        <v/>
      </c>
      <c r="U495" s="47" t="str">
        <f t="shared" si="8"/>
        <v/>
      </c>
      <c r="V495" s="47" t="str">
        <f t="shared" si="9"/>
        <v/>
      </c>
      <c r="W495" s="47" t="str">
        <f t="shared" si="10"/>
        <v/>
      </c>
      <c r="X495" s="40"/>
      <c r="Y495" s="67" t="str">
        <f t="shared" si="11"/>
        <v/>
      </c>
      <c r="Z495" s="68" t="str">
        <f t="shared" si="12"/>
        <v/>
      </c>
      <c r="AA495" s="47" t="str">
        <f>IF(Y495="","",MIN($D$9+Calculator!free_cash_flow,AD494+AB495))</f>
        <v/>
      </c>
      <c r="AB495" s="47" t="str">
        <f t="shared" si="13"/>
        <v/>
      </c>
      <c r="AC495" s="47" t="str">
        <f t="shared" si="14"/>
        <v/>
      </c>
      <c r="AD495" s="47" t="str">
        <f t="shared" si="15"/>
        <v/>
      </c>
    </row>
    <row r="496" ht="12.75" customHeight="1">
      <c r="A496" s="67" t="str">
        <f>IF(OR(Calculator!prev_total_owed&lt;=0,Calculator!prev_total_owed=""),"",Calculator!prev_pmt_num+1)</f>
        <v/>
      </c>
      <c r="B496" s="68" t="str">
        <f t="shared" si="1"/>
        <v/>
      </c>
      <c r="C496" s="47" t="str">
        <f>IF(A496="","",MIN(D496+Calculator!prev_prin_balance,Calculator!loan_payment+J496))</f>
        <v/>
      </c>
      <c r="D496" s="47" t="str">
        <f>IF(A496="","",ROUND($D$6/12*MAX(0,(Calculator!prev_prin_balance)),2))</f>
        <v/>
      </c>
      <c r="E496" s="47" t="str">
        <f t="shared" si="2"/>
        <v/>
      </c>
      <c r="F496" s="47" t="str">
        <f>IF(A496="","",ROUND(SUM(Calculator!prev_prin_balance,-E496),2))</f>
        <v/>
      </c>
      <c r="G496" s="69" t="str">
        <f t="shared" si="3"/>
        <v/>
      </c>
      <c r="H496" s="47" t="str">
        <f>IF(A496="","",IF(Calculator!prev_prin_balance=0,MIN(Calculator!prev_heloc_prin_balance+Calculator!prev_heloc_int_balance+K496,MAX(0,Calculator!free_cash_flow+Calculator!loan_payment))+IF($O$7="No",0,Calculator!loan_payment+$I$6),IF($O$7="No",Calculator!free_cash_flow,$I$5)))</f>
        <v/>
      </c>
      <c r="I496" s="47" t="str">
        <f>IF(A496="","",IF($O$7="Yes",$I$6+Calculator!loan_payment,0))</f>
        <v/>
      </c>
      <c r="J496" s="47" t="str">
        <f>IF(A496="","",IF(Calculator!prev_prin_balance&lt;=0,0,IF(Calculator!prev_heloc_prin_balance&lt;Calculator!free_cash_flow,MAX(0,MIN($O$6,D496+Calculator!prev_prin_balance+Calculator!loan_payment)),0)))</f>
        <v/>
      </c>
      <c r="K496" s="47" t="str">
        <f>IF(A496="","",ROUND((B496-Calculator!prev_date)*(Calculator!prev_heloc_rate/$O$8)*MAX(0,Calculator!prev_heloc_prin_balance),2))</f>
        <v/>
      </c>
      <c r="L496" s="47" t="str">
        <f>IF(A496="","",MAX(0,MIN(1*H496,Calculator!prev_heloc_int_balance+K496)))</f>
        <v/>
      </c>
      <c r="M496" s="47" t="str">
        <f>IF(A496="","",(Calculator!prev_heloc_int_balance+K496)-L496)</f>
        <v/>
      </c>
      <c r="N496" s="47" t="str">
        <f t="shared" si="4"/>
        <v/>
      </c>
      <c r="O496" s="47" t="str">
        <f>IF(A496="","",Calculator!prev_heloc_prin_balance-N496)</f>
        <v/>
      </c>
      <c r="P496" s="47" t="str">
        <f t="shared" si="16"/>
        <v/>
      </c>
      <c r="Q496" s="40"/>
      <c r="R496" s="67" t="str">
        <f t="shared" si="5"/>
        <v/>
      </c>
      <c r="S496" s="68" t="str">
        <f t="shared" si="6"/>
        <v/>
      </c>
      <c r="T496" s="47" t="str">
        <f t="shared" si="7"/>
        <v/>
      </c>
      <c r="U496" s="47" t="str">
        <f t="shared" si="8"/>
        <v/>
      </c>
      <c r="V496" s="47" t="str">
        <f t="shared" si="9"/>
        <v/>
      </c>
      <c r="W496" s="47" t="str">
        <f t="shared" si="10"/>
        <v/>
      </c>
      <c r="X496" s="40"/>
      <c r="Y496" s="67" t="str">
        <f t="shared" si="11"/>
        <v/>
      </c>
      <c r="Z496" s="68" t="str">
        <f t="shared" si="12"/>
        <v/>
      </c>
      <c r="AA496" s="47" t="str">
        <f>IF(Y496="","",MIN($D$9+Calculator!free_cash_flow,AD495+AB496))</f>
        <v/>
      </c>
      <c r="AB496" s="47" t="str">
        <f t="shared" si="13"/>
        <v/>
      </c>
      <c r="AC496" s="47" t="str">
        <f t="shared" si="14"/>
        <v/>
      </c>
      <c r="AD496" s="47" t="str">
        <f t="shared" si="15"/>
        <v/>
      </c>
    </row>
    <row r="497" ht="12.75" customHeight="1">
      <c r="A497" s="67" t="str">
        <f>IF(OR(Calculator!prev_total_owed&lt;=0,Calculator!prev_total_owed=""),"",Calculator!prev_pmt_num+1)</f>
        <v/>
      </c>
      <c r="B497" s="68" t="str">
        <f t="shared" si="1"/>
        <v/>
      </c>
      <c r="C497" s="47" t="str">
        <f>IF(A497="","",MIN(D497+Calculator!prev_prin_balance,Calculator!loan_payment+J497))</f>
        <v/>
      </c>
      <c r="D497" s="47" t="str">
        <f>IF(A497="","",ROUND($D$6/12*MAX(0,(Calculator!prev_prin_balance)),2))</f>
        <v/>
      </c>
      <c r="E497" s="47" t="str">
        <f t="shared" si="2"/>
        <v/>
      </c>
      <c r="F497" s="47" t="str">
        <f>IF(A497="","",ROUND(SUM(Calculator!prev_prin_balance,-E497),2))</f>
        <v/>
      </c>
      <c r="G497" s="69" t="str">
        <f t="shared" si="3"/>
        <v/>
      </c>
      <c r="H497" s="47" t="str">
        <f>IF(A497="","",IF(Calculator!prev_prin_balance=0,MIN(Calculator!prev_heloc_prin_balance+Calculator!prev_heloc_int_balance+K497,MAX(0,Calculator!free_cash_flow+Calculator!loan_payment))+IF($O$7="No",0,Calculator!loan_payment+$I$6),IF($O$7="No",Calculator!free_cash_flow,$I$5)))</f>
        <v/>
      </c>
      <c r="I497" s="47" t="str">
        <f>IF(A497="","",IF($O$7="Yes",$I$6+Calculator!loan_payment,0))</f>
        <v/>
      </c>
      <c r="J497" s="47" t="str">
        <f>IF(A497="","",IF(Calculator!prev_prin_balance&lt;=0,0,IF(Calculator!prev_heloc_prin_balance&lt;Calculator!free_cash_flow,MAX(0,MIN($O$6,D497+Calculator!prev_prin_balance+Calculator!loan_payment)),0)))</f>
        <v/>
      </c>
      <c r="K497" s="47" t="str">
        <f>IF(A497="","",ROUND((B497-Calculator!prev_date)*(Calculator!prev_heloc_rate/$O$8)*MAX(0,Calculator!prev_heloc_prin_balance),2))</f>
        <v/>
      </c>
      <c r="L497" s="47" t="str">
        <f>IF(A497="","",MAX(0,MIN(1*H497,Calculator!prev_heloc_int_balance+K497)))</f>
        <v/>
      </c>
      <c r="M497" s="47" t="str">
        <f>IF(A497="","",(Calculator!prev_heloc_int_balance+K497)-L497)</f>
        <v/>
      </c>
      <c r="N497" s="47" t="str">
        <f t="shared" si="4"/>
        <v/>
      </c>
      <c r="O497" s="47" t="str">
        <f>IF(A497="","",Calculator!prev_heloc_prin_balance-N497)</f>
        <v/>
      </c>
      <c r="P497" s="47" t="str">
        <f t="shared" si="16"/>
        <v/>
      </c>
      <c r="Q497" s="40"/>
      <c r="R497" s="67" t="str">
        <f t="shared" si="5"/>
        <v/>
      </c>
      <c r="S497" s="68" t="str">
        <f t="shared" si="6"/>
        <v/>
      </c>
      <c r="T497" s="47" t="str">
        <f t="shared" si="7"/>
        <v/>
      </c>
      <c r="U497" s="47" t="str">
        <f t="shared" si="8"/>
        <v/>
      </c>
      <c r="V497" s="47" t="str">
        <f t="shared" si="9"/>
        <v/>
      </c>
      <c r="W497" s="47" t="str">
        <f t="shared" si="10"/>
        <v/>
      </c>
      <c r="X497" s="40"/>
      <c r="Y497" s="67" t="str">
        <f t="shared" si="11"/>
        <v/>
      </c>
      <c r="Z497" s="68" t="str">
        <f t="shared" si="12"/>
        <v/>
      </c>
      <c r="AA497" s="47" t="str">
        <f>IF(Y497="","",MIN($D$9+Calculator!free_cash_flow,AD496+AB497))</f>
        <v/>
      </c>
      <c r="AB497" s="47" t="str">
        <f t="shared" si="13"/>
        <v/>
      </c>
      <c r="AC497" s="47" t="str">
        <f t="shared" si="14"/>
        <v/>
      </c>
      <c r="AD497" s="47" t="str">
        <f t="shared" si="15"/>
        <v/>
      </c>
    </row>
    <row r="498" ht="12.75" customHeight="1">
      <c r="A498" s="67" t="str">
        <f>IF(OR(Calculator!prev_total_owed&lt;=0,Calculator!prev_total_owed=""),"",Calculator!prev_pmt_num+1)</f>
        <v/>
      </c>
      <c r="B498" s="68" t="str">
        <f t="shared" si="1"/>
        <v/>
      </c>
      <c r="C498" s="47" t="str">
        <f>IF(A498="","",MIN(D498+Calculator!prev_prin_balance,Calculator!loan_payment+J498))</f>
        <v/>
      </c>
      <c r="D498" s="47" t="str">
        <f>IF(A498="","",ROUND($D$6/12*MAX(0,(Calculator!prev_prin_balance)),2))</f>
        <v/>
      </c>
      <c r="E498" s="47" t="str">
        <f t="shared" si="2"/>
        <v/>
      </c>
      <c r="F498" s="47" t="str">
        <f>IF(A498="","",ROUND(SUM(Calculator!prev_prin_balance,-E498),2))</f>
        <v/>
      </c>
      <c r="G498" s="69" t="str">
        <f t="shared" si="3"/>
        <v/>
      </c>
      <c r="H498" s="47" t="str">
        <f>IF(A498="","",IF(Calculator!prev_prin_balance=0,MIN(Calculator!prev_heloc_prin_balance+Calculator!prev_heloc_int_balance+K498,MAX(0,Calculator!free_cash_flow+Calculator!loan_payment))+IF($O$7="No",0,Calculator!loan_payment+$I$6),IF($O$7="No",Calculator!free_cash_flow,$I$5)))</f>
        <v/>
      </c>
      <c r="I498" s="47" t="str">
        <f>IF(A498="","",IF($O$7="Yes",$I$6+Calculator!loan_payment,0))</f>
        <v/>
      </c>
      <c r="J498" s="47" t="str">
        <f>IF(A498="","",IF(Calculator!prev_prin_balance&lt;=0,0,IF(Calculator!prev_heloc_prin_balance&lt;Calculator!free_cash_flow,MAX(0,MIN($O$6,D498+Calculator!prev_prin_balance+Calculator!loan_payment)),0)))</f>
        <v/>
      </c>
      <c r="K498" s="47" t="str">
        <f>IF(A498="","",ROUND((B498-Calculator!prev_date)*(Calculator!prev_heloc_rate/$O$8)*MAX(0,Calculator!prev_heloc_prin_balance),2))</f>
        <v/>
      </c>
      <c r="L498" s="47" t="str">
        <f>IF(A498="","",MAX(0,MIN(1*H498,Calculator!prev_heloc_int_balance+K498)))</f>
        <v/>
      </c>
      <c r="M498" s="47" t="str">
        <f>IF(A498="","",(Calculator!prev_heloc_int_balance+K498)-L498)</f>
        <v/>
      </c>
      <c r="N498" s="47" t="str">
        <f t="shared" si="4"/>
        <v/>
      </c>
      <c r="O498" s="47" t="str">
        <f>IF(A498="","",Calculator!prev_heloc_prin_balance-N498)</f>
        <v/>
      </c>
      <c r="P498" s="47" t="str">
        <f t="shared" si="16"/>
        <v/>
      </c>
      <c r="Q498" s="40"/>
      <c r="R498" s="67" t="str">
        <f t="shared" si="5"/>
        <v/>
      </c>
      <c r="S498" s="68" t="str">
        <f t="shared" si="6"/>
        <v/>
      </c>
      <c r="T498" s="47" t="str">
        <f t="shared" si="7"/>
        <v/>
      </c>
      <c r="U498" s="47" t="str">
        <f t="shared" si="8"/>
        <v/>
      </c>
      <c r="V498" s="47" t="str">
        <f t="shared" si="9"/>
        <v/>
      </c>
      <c r="W498" s="47" t="str">
        <f t="shared" si="10"/>
        <v/>
      </c>
      <c r="X498" s="40"/>
      <c r="Y498" s="67" t="str">
        <f t="shared" si="11"/>
        <v/>
      </c>
      <c r="Z498" s="68" t="str">
        <f t="shared" si="12"/>
        <v/>
      </c>
      <c r="AA498" s="47" t="str">
        <f>IF(Y498="","",MIN($D$9+Calculator!free_cash_flow,AD497+AB498))</f>
        <v/>
      </c>
      <c r="AB498" s="47" t="str">
        <f t="shared" si="13"/>
        <v/>
      </c>
      <c r="AC498" s="47" t="str">
        <f t="shared" si="14"/>
        <v/>
      </c>
      <c r="AD498" s="47" t="str">
        <f t="shared" si="15"/>
        <v/>
      </c>
    </row>
    <row r="499" ht="12.75" customHeight="1">
      <c r="A499" s="67" t="str">
        <f>IF(OR(Calculator!prev_total_owed&lt;=0,Calculator!prev_total_owed=""),"",Calculator!prev_pmt_num+1)</f>
        <v/>
      </c>
      <c r="B499" s="68" t="str">
        <f t="shared" si="1"/>
        <v/>
      </c>
      <c r="C499" s="47" t="str">
        <f>IF(A499="","",MIN(D499+Calculator!prev_prin_balance,Calculator!loan_payment+J499))</f>
        <v/>
      </c>
      <c r="D499" s="47" t="str">
        <f>IF(A499="","",ROUND($D$6/12*MAX(0,(Calculator!prev_prin_balance)),2))</f>
        <v/>
      </c>
      <c r="E499" s="47" t="str">
        <f t="shared" si="2"/>
        <v/>
      </c>
      <c r="F499" s="47" t="str">
        <f>IF(A499="","",ROUND(SUM(Calculator!prev_prin_balance,-E499),2))</f>
        <v/>
      </c>
      <c r="G499" s="69" t="str">
        <f t="shared" si="3"/>
        <v/>
      </c>
      <c r="H499" s="47" t="str">
        <f>IF(A499="","",IF(Calculator!prev_prin_balance=0,MIN(Calculator!prev_heloc_prin_balance+Calculator!prev_heloc_int_balance+K499,MAX(0,Calculator!free_cash_flow+Calculator!loan_payment))+IF($O$7="No",0,Calculator!loan_payment+$I$6),IF($O$7="No",Calculator!free_cash_flow,$I$5)))</f>
        <v/>
      </c>
      <c r="I499" s="47" t="str">
        <f>IF(A499="","",IF($O$7="Yes",$I$6+Calculator!loan_payment,0))</f>
        <v/>
      </c>
      <c r="J499" s="47" t="str">
        <f>IF(A499="","",IF(Calculator!prev_prin_balance&lt;=0,0,IF(Calculator!prev_heloc_prin_balance&lt;Calculator!free_cash_flow,MAX(0,MIN($O$6,D499+Calculator!prev_prin_balance+Calculator!loan_payment)),0)))</f>
        <v/>
      </c>
      <c r="K499" s="47" t="str">
        <f>IF(A499="","",ROUND((B499-Calculator!prev_date)*(Calculator!prev_heloc_rate/$O$8)*MAX(0,Calculator!prev_heloc_prin_balance),2))</f>
        <v/>
      </c>
      <c r="L499" s="47" t="str">
        <f>IF(A499="","",MAX(0,MIN(1*H499,Calculator!prev_heloc_int_balance+K499)))</f>
        <v/>
      </c>
      <c r="M499" s="47" t="str">
        <f>IF(A499="","",(Calculator!prev_heloc_int_balance+K499)-L499)</f>
        <v/>
      </c>
      <c r="N499" s="47" t="str">
        <f t="shared" si="4"/>
        <v/>
      </c>
      <c r="O499" s="47" t="str">
        <f>IF(A499="","",Calculator!prev_heloc_prin_balance-N499)</f>
        <v/>
      </c>
      <c r="P499" s="47" t="str">
        <f t="shared" si="16"/>
        <v/>
      </c>
      <c r="Q499" s="40"/>
      <c r="R499" s="67" t="str">
        <f t="shared" si="5"/>
        <v/>
      </c>
      <c r="S499" s="68" t="str">
        <f t="shared" si="6"/>
        <v/>
      </c>
      <c r="T499" s="47" t="str">
        <f t="shared" si="7"/>
        <v/>
      </c>
      <c r="U499" s="47" t="str">
        <f t="shared" si="8"/>
        <v/>
      </c>
      <c r="V499" s="47" t="str">
        <f t="shared" si="9"/>
        <v/>
      </c>
      <c r="W499" s="47" t="str">
        <f t="shared" si="10"/>
        <v/>
      </c>
      <c r="X499" s="40"/>
      <c r="Y499" s="67" t="str">
        <f t="shared" si="11"/>
        <v/>
      </c>
      <c r="Z499" s="68" t="str">
        <f t="shared" si="12"/>
        <v/>
      </c>
      <c r="AA499" s="47" t="str">
        <f>IF(Y499="","",MIN($D$9+Calculator!free_cash_flow,AD498+AB499))</f>
        <v/>
      </c>
      <c r="AB499" s="47" t="str">
        <f t="shared" si="13"/>
        <v/>
      </c>
      <c r="AC499" s="47" t="str">
        <f t="shared" si="14"/>
        <v/>
      </c>
      <c r="AD499" s="47" t="str">
        <f t="shared" si="15"/>
        <v/>
      </c>
    </row>
    <row r="500" ht="12.75" customHeight="1">
      <c r="A500" s="67" t="str">
        <f>IF(OR(Calculator!prev_total_owed&lt;=0,Calculator!prev_total_owed=""),"",Calculator!prev_pmt_num+1)</f>
        <v/>
      </c>
      <c r="B500" s="68" t="str">
        <f t="shared" si="1"/>
        <v/>
      </c>
      <c r="C500" s="47" t="str">
        <f>IF(A500="","",MIN(D500+Calculator!prev_prin_balance,Calculator!loan_payment+J500))</f>
        <v/>
      </c>
      <c r="D500" s="47" t="str">
        <f>IF(A500="","",ROUND($D$6/12*MAX(0,(Calculator!prev_prin_balance)),2))</f>
        <v/>
      </c>
      <c r="E500" s="47" t="str">
        <f t="shared" si="2"/>
        <v/>
      </c>
      <c r="F500" s="47" t="str">
        <f>IF(A500="","",ROUND(SUM(Calculator!prev_prin_balance,-E500),2))</f>
        <v/>
      </c>
      <c r="G500" s="69" t="str">
        <f t="shared" si="3"/>
        <v/>
      </c>
      <c r="H500" s="47" t="str">
        <f>IF(A500="","",IF(Calculator!prev_prin_balance=0,MIN(Calculator!prev_heloc_prin_balance+Calculator!prev_heloc_int_balance+K500,MAX(0,Calculator!free_cash_flow+Calculator!loan_payment))+IF($O$7="No",0,Calculator!loan_payment+$I$6),IF($O$7="No",Calculator!free_cash_flow,$I$5)))</f>
        <v/>
      </c>
      <c r="I500" s="47" t="str">
        <f>IF(A500="","",IF($O$7="Yes",$I$6+Calculator!loan_payment,0))</f>
        <v/>
      </c>
      <c r="J500" s="47" t="str">
        <f>IF(A500="","",IF(Calculator!prev_prin_balance&lt;=0,0,IF(Calculator!prev_heloc_prin_balance&lt;Calculator!free_cash_flow,MAX(0,MIN($O$6,D500+Calculator!prev_prin_balance+Calculator!loan_payment)),0)))</f>
        <v/>
      </c>
      <c r="K500" s="47" t="str">
        <f>IF(A500="","",ROUND((B500-Calculator!prev_date)*(Calculator!prev_heloc_rate/$O$8)*MAX(0,Calculator!prev_heloc_prin_balance),2))</f>
        <v/>
      </c>
      <c r="L500" s="47" t="str">
        <f>IF(A500="","",MAX(0,MIN(1*H500,Calculator!prev_heloc_int_balance+K500)))</f>
        <v/>
      </c>
      <c r="M500" s="47" t="str">
        <f>IF(A500="","",(Calculator!prev_heloc_int_balance+K500)-L500)</f>
        <v/>
      </c>
      <c r="N500" s="47" t="str">
        <f t="shared" si="4"/>
        <v/>
      </c>
      <c r="O500" s="47" t="str">
        <f>IF(A500="","",Calculator!prev_heloc_prin_balance-N500)</f>
        <v/>
      </c>
      <c r="P500" s="47" t="str">
        <f t="shared" si="16"/>
        <v/>
      </c>
      <c r="Q500" s="40"/>
      <c r="R500" s="67" t="str">
        <f t="shared" si="5"/>
        <v/>
      </c>
      <c r="S500" s="68" t="str">
        <f t="shared" si="6"/>
        <v/>
      </c>
      <c r="T500" s="47" t="str">
        <f t="shared" si="7"/>
        <v/>
      </c>
      <c r="U500" s="47" t="str">
        <f t="shared" si="8"/>
        <v/>
      </c>
      <c r="V500" s="47" t="str">
        <f t="shared" si="9"/>
        <v/>
      </c>
      <c r="W500" s="47" t="str">
        <f t="shared" si="10"/>
        <v/>
      </c>
      <c r="X500" s="40"/>
      <c r="Y500" s="67" t="str">
        <f t="shared" si="11"/>
        <v/>
      </c>
      <c r="Z500" s="68" t="str">
        <f t="shared" si="12"/>
        <v/>
      </c>
      <c r="AA500" s="47" t="str">
        <f>IF(Y500="","",MIN($D$9+Calculator!free_cash_flow,AD499+AB500))</f>
        <v/>
      </c>
      <c r="AB500" s="47" t="str">
        <f t="shared" si="13"/>
        <v/>
      </c>
      <c r="AC500" s="47" t="str">
        <f t="shared" si="14"/>
        <v/>
      </c>
      <c r="AD500" s="47" t="str">
        <f t="shared" si="15"/>
        <v/>
      </c>
    </row>
    <row r="501" ht="12.75" customHeight="1">
      <c r="A501" s="67" t="str">
        <f>IF(OR(Calculator!prev_total_owed&lt;=0,Calculator!prev_total_owed=""),"",Calculator!prev_pmt_num+1)</f>
        <v/>
      </c>
      <c r="B501" s="68" t="str">
        <f t="shared" si="1"/>
        <v/>
      </c>
      <c r="C501" s="47" t="str">
        <f>IF(A501="","",MIN(D501+Calculator!prev_prin_balance,Calculator!loan_payment+J501))</f>
        <v/>
      </c>
      <c r="D501" s="47" t="str">
        <f>IF(A501="","",ROUND($D$6/12*MAX(0,(Calculator!prev_prin_balance)),2))</f>
        <v/>
      </c>
      <c r="E501" s="47" t="str">
        <f t="shared" si="2"/>
        <v/>
      </c>
      <c r="F501" s="47" t="str">
        <f>IF(A501="","",ROUND(SUM(Calculator!prev_prin_balance,-E501),2))</f>
        <v/>
      </c>
      <c r="G501" s="69" t="str">
        <f t="shared" si="3"/>
        <v/>
      </c>
      <c r="H501" s="47" t="str">
        <f>IF(A501="","",IF(Calculator!prev_prin_balance=0,MIN(Calculator!prev_heloc_prin_balance+Calculator!prev_heloc_int_balance+K501,MAX(0,Calculator!free_cash_flow+Calculator!loan_payment))+IF($O$7="No",0,Calculator!loan_payment+$I$6),IF($O$7="No",Calculator!free_cash_flow,$I$5)))</f>
        <v/>
      </c>
      <c r="I501" s="47" t="str">
        <f>IF(A501="","",IF($O$7="Yes",$I$6+Calculator!loan_payment,0))</f>
        <v/>
      </c>
      <c r="J501" s="47" t="str">
        <f>IF(A501="","",IF(Calculator!prev_prin_balance&lt;=0,0,IF(Calculator!prev_heloc_prin_balance&lt;Calculator!free_cash_flow,MAX(0,MIN($O$6,D501+Calculator!prev_prin_balance+Calculator!loan_payment)),0)))</f>
        <v/>
      </c>
      <c r="K501" s="47" t="str">
        <f>IF(A501="","",ROUND((B501-Calculator!prev_date)*(Calculator!prev_heloc_rate/$O$8)*MAX(0,Calculator!prev_heloc_prin_balance),2))</f>
        <v/>
      </c>
      <c r="L501" s="47" t="str">
        <f>IF(A501="","",MAX(0,MIN(1*H501,Calculator!prev_heloc_int_balance+K501)))</f>
        <v/>
      </c>
      <c r="M501" s="47" t="str">
        <f>IF(A501="","",(Calculator!prev_heloc_int_balance+K501)-L501)</f>
        <v/>
      </c>
      <c r="N501" s="47" t="str">
        <f t="shared" si="4"/>
        <v/>
      </c>
      <c r="O501" s="47" t="str">
        <f>IF(A501="","",Calculator!prev_heloc_prin_balance-N501)</f>
        <v/>
      </c>
      <c r="P501" s="47" t="str">
        <f t="shared" si="16"/>
        <v/>
      </c>
      <c r="Q501" s="40"/>
      <c r="R501" s="67" t="str">
        <f t="shared" si="5"/>
        <v/>
      </c>
      <c r="S501" s="68" t="str">
        <f t="shared" si="6"/>
        <v/>
      </c>
      <c r="T501" s="47" t="str">
        <f t="shared" si="7"/>
        <v/>
      </c>
      <c r="U501" s="47" t="str">
        <f t="shared" si="8"/>
        <v/>
      </c>
      <c r="V501" s="47" t="str">
        <f t="shared" si="9"/>
        <v/>
      </c>
      <c r="W501" s="47" t="str">
        <f t="shared" si="10"/>
        <v/>
      </c>
      <c r="X501" s="40"/>
      <c r="Y501" s="67" t="str">
        <f t="shared" si="11"/>
        <v/>
      </c>
      <c r="Z501" s="68" t="str">
        <f t="shared" si="12"/>
        <v/>
      </c>
      <c r="AA501" s="47" t="str">
        <f>IF(Y501="","",MIN($D$9+Calculator!free_cash_flow,AD500+AB501))</f>
        <v/>
      </c>
      <c r="AB501" s="47" t="str">
        <f t="shared" si="13"/>
        <v/>
      </c>
      <c r="AC501" s="47" t="str">
        <f t="shared" si="14"/>
        <v/>
      </c>
      <c r="AD501" s="47" t="str">
        <f t="shared" si="15"/>
        <v/>
      </c>
    </row>
    <row r="502" ht="12.75" customHeight="1">
      <c r="A502" s="67" t="str">
        <f>IF(OR(Calculator!prev_total_owed&lt;=0,Calculator!prev_total_owed=""),"",Calculator!prev_pmt_num+1)</f>
        <v/>
      </c>
      <c r="B502" s="68" t="str">
        <f t="shared" si="1"/>
        <v/>
      </c>
      <c r="C502" s="47" t="str">
        <f>IF(A502="","",MIN(D502+Calculator!prev_prin_balance,Calculator!loan_payment+J502))</f>
        <v/>
      </c>
      <c r="D502" s="47" t="str">
        <f>IF(A502="","",ROUND($D$6/12*MAX(0,(Calculator!prev_prin_balance)),2))</f>
        <v/>
      </c>
      <c r="E502" s="47" t="str">
        <f t="shared" si="2"/>
        <v/>
      </c>
      <c r="F502" s="47" t="str">
        <f>IF(A502="","",ROUND(SUM(Calculator!prev_prin_balance,-E502),2))</f>
        <v/>
      </c>
      <c r="G502" s="69" t="str">
        <f t="shared" si="3"/>
        <v/>
      </c>
      <c r="H502" s="47" t="str">
        <f>IF(A502="","",IF(Calculator!prev_prin_balance=0,MIN(Calculator!prev_heloc_prin_balance+Calculator!prev_heloc_int_balance+K502,MAX(0,Calculator!free_cash_flow+Calculator!loan_payment))+IF($O$7="No",0,Calculator!loan_payment+$I$6),IF($O$7="No",Calculator!free_cash_flow,$I$5)))</f>
        <v/>
      </c>
      <c r="I502" s="47" t="str">
        <f>IF(A502="","",IF($O$7="Yes",$I$6+Calculator!loan_payment,0))</f>
        <v/>
      </c>
      <c r="J502" s="47" t="str">
        <f>IF(A502="","",IF(Calculator!prev_prin_balance&lt;=0,0,IF(Calculator!prev_heloc_prin_balance&lt;Calculator!free_cash_flow,MAX(0,MIN($O$6,D502+Calculator!prev_prin_balance+Calculator!loan_payment)),0)))</f>
        <v/>
      </c>
      <c r="K502" s="47" t="str">
        <f>IF(A502="","",ROUND((B502-Calculator!prev_date)*(Calculator!prev_heloc_rate/$O$8)*MAX(0,Calculator!prev_heloc_prin_balance),2))</f>
        <v/>
      </c>
      <c r="L502" s="47" t="str">
        <f>IF(A502="","",MAX(0,MIN(1*H502,Calculator!prev_heloc_int_balance+K502)))</f>
        <v/>
      </c>
      <c r="M502" s="47" t="str">
        <f>IF(A502="","",(Calculator!prev_heloc_int_balance+K502)-L502)</f>
        <v/>
      </c>
      <c r="N502" s="47" t="str">
        <f t="shared" si="4"/>
        <v/>
      </c>
      <c r="O502" s="47" t="str">
        <f>IF(A502="","",Calculator!prev_heloc_prin_balance-N502)</f>
        <v/>
      </c>
      <c r="P502" s="47" t="str">
        <f t="shared" si="16"/>
        <v/>
      </c>
      <c r="Q502" s="40"/>
      <c r="R502" s="67" t="str">
        <f t="shared" si="5"/>
        <v/>
      </c>
      <c r="S502" s="68" t="str">
        <f t="shared" si="6"/>
        <v/>
      </c>
      <c r="T502" s="47" t="str">
        <f t="shared" si="7"/>
        <v/>
      </c>
      <c r="U502" s="47" t="str">
        <f t="shared" si="8"/>
        <v/>
      </c>
      <c r="V502" s="47" t="str">
        <f t="shared" si="9"/>
        <v/>
      </c>
      <c r="W502" s="47" t="str">
        <f t="shared" si="10"/>
        <v/>
      </c>
      <c r="X502" s="40"/>
      <c r="Y502" s="67" t="str">
        <f t="shared" si="11"/>
        <v/>
      </c>
      <c r="Z502" s="68" t="str">
        <f t="shared" si="12"/>
        <v/>
      </c>
      <c r="AA502" s="47" t="str">
        <f>IF(Y502="","",MIN($D$9+Calculator!free_cash_flow,AD501+AB502))</f>
        <v/>
      </c>
      <c r="AB502" s="47" t="str">
        <f t="shared" si="13"/>
        <v/>
      </c>
      <c r="AC502" s="47" t="str">
        <f t="shared" si="14"/>
        <v/>
      </c>
      <c r="AD502" s="47" t="str">
        <f t="shared" si="15"/>
        <v/>
      </c>
    </row>
    <row r="503" ht="12.75" customHeight="1">
      <c r="A503" s="67" t="str">
        <f>IF(OR(Calculator!prev_total_owed&lt;=0,Calculator!prev_total_owed=""),"",Calculator!prev_pmt_num+1)</f>
        <v/>
      </c>
      <c r="B503" s="68" t="str">
        <f t="shared" si="1"/>
        <v/>
      </c>
      <c r="C503" s="47" t="str">
        <f>IF(A503="","",MIN(D503+Calculator!prev_prin_balance,Calculator!loan_payment+J503))</f>
        <v/>
      </c>
      <c r="D503" s="47" t="str">
        <f>IF(A503="","",ROUND($D$6/12*MAX(0,(Calculator!prev_prin_balance)),2))</f>
        <v/>
      </c>
      <c r="E503" s="47" t="str">
        <f t="shared" si="2"/>
        <v/>
      </c>
      <c r="F503" s="47" t="str">
        <f>IF(A503="","",ROUND(SUM(Calculator!prev_prin_balance,-E503),2))</f>
        <v/>
      </c>
      <c r="G503" s="69" t="str">
        <f t="shared" si="3"/>
        <v/>
      </c>
      <c r="H503" s="47" t="str">
        <f>IF(A503="","",IF(Calculator!prev_prin_balance=0,MIN(Calculator!prev_heloc_prin_balance+Calculator!prev_heloc_int_balance+K503,MAX(0,Calculator!free_cash_flow+Calculator!loan_payment))+IF($O$7="No",0,Calculator!loan_payment+$I$6),IF($O$7="No",Calculator!free_cash_flow,$I$5)))</f>
        <v/>
      </c>
      <c r="I503" s="47" t="str">
        <f>IF(A503="","",IF($O$7="Yes",$I$6+Calculator!loan_payment,0))</f>
        <v/>
      </c>
      <c r="J503" s="47" t="str">
        <f>IF(A503="","",IF(Calculator!prev_prin_balance&lt;=0,0,IF(Calculator!prev_heloc_prin_balance&lt;Calculator!free_cash_flow,MAX(0,MIN($O$6,D503+Calculator!prev_prin_balance+Calculator!loan_payment)),0)))</f>
        <v/>
      </c>
      <c r="K503" s="47" t="str">
        <f>IF(A503="","",ROUND((B503-Calculator!prev_date)*(Calculator!prev_heloc_rate/$O$8)*MAX(0,Calculator!prev_heloc_prin_balance),2))</f>
        <v/>
      </c>
      <c r="L503" s="47" t="str">
        <f>IF(A503="","",MAX(0,MIN(1*H503,Calculator!prev_heloc_int_balance+K503)))</f>
        <v/>
      </c>
      <c r="M503" s="47" t="str">
        <f>IF(A503="","",(Calculator!prev_heloc_int_balance+K503)-L503)</f>
        <v/>
      </c>
      <c r="N503" s="47" t="str">
        <f t="shared" si="4"/>
        <v/>
      </c>
      <c r="O503" s="47" t="str">
        <f>IF(A503="","",Calculator!prev_heloc_prin_balance-N503)</f>
        <v/>
      </c>
      <c r="P503" s="47" t="str">
        <f t="shared" si="16"/>
        <v/>
      </c>
      <c r="Q503" s="40"/>
      <c r="R503" s="67" t="str">
        <f t="shared" si="5"/>
        <v/>
      </c>
      <c r="S503" s="68" t="str">
        <f t="shared" si="6"/>
        <v/>
      </c>
      <c r="T503" s="47" t="str">
        <f t="shared" si="7"/>
        <v/>
      </c>
      <c r="U503" s="47" t="str">
        <f t="shared" si="8"/>
        <v/>
      </c>
      <c r="V503" s="47" t="str">
        <f t="shared" si="9"/>
        <v/>
      </c>
      <c r="W503" s="47" t="str">
        <f t="shared" si="10"/>
        <v/>
      </c>
      <c r="X503" s="40"/>
      <c r="Y503" s="67" t="str">
        <f t="shared" si="11"/>
        <v/>
      </c>
      <c r="Z503" s="68" t="str">
        <f t="shared" si="12"/>
        <v/>
      </c>
      <c r="AA503" s="47" t="str">
        <f>IF(Y503="","",MIN($D$9+Calculator!free_cash_flow,AD502+AB503))</f>
        <v/>
      </c>
      <c r="AB503" s="47" t="str">
        <f t="shared" si="13"/>
        <v/>
      </c>
      <c r="AC503" s="47" t="str">
        <f t="shared" si="14"/>
        <v/>
      </c>
      <c r="AD503" s="47" t="str">
        <f t="shared" si="15"/>
        <v/>
      </c>
    </row>
    <row r="504" ht="12.75" customHeight="1">
      <c r="A504" s="67" t="str">
        <f>IF(OR(Calculator!prev_total_owed&lt;=0,Calculator!prev_total_owed=""),"",Calculator!prev_pmt_num+1)</f>
        <v/>
      </c>
      <c r="B504" s="68" t="str">
        <f t="shared" si="1"/>
        <v/>
      </c>
      <c r="C504" s="47" t="str">
        <f>IF(A504="","",MIN(D504+Calculator!prev_prin_balance,Calculator!loan_payment+J504))</f>
        <v/>
      </c>
      <c r="D504" s="47" t="str">
        <f>IF(A504="","",ROUND($D$6/12*MAX(0,(Calculator!prev_prin_balance)),2))</f>
        <v/>
      </c>
      <c r="E504" s="47" t="str">
        <f t="shared" si="2"/>
        <v/>
      </c>
      <c r="F504" s="47" t="str">
        <f>IF(A504="","",ROUND(SUM(Calculator!prev_prin_balance,-E504),2))</f>
        <v/>
      </c>
      <c r="G504" s="69" t="str">
        <f t="shared" si="3"/>
        <v/>
      </c>
      <c r="H504" s="47" t="str">
        <f>IF(A504="","",IF(Calculator!prev_prin_balance=0,MIN(Calculator!prev_heloc_prin_balance+Calculator!prev_heloc_int_balance+K504,MAX(0,Calculator!free_cash_flow+Calculator!loan_payment))+IF($O$7="No",0,Calculator!loan_payment+$I$6),IF($O$7="No",Calculator!free_cash_flow,$I$5)))</f>
        <v/>
      </c>
      <c r="I504" s="47" t="str">
        <f>IF(A504="","",IF($O$7="Yes",$I$6+Calculator!loan_payment,0))</f>
        <v/>
      </c>
      <c r="J504" s="47" t="str">
        <f>IF(A504="","",IF(Calculator!prev_prin_balance&lt;=0,0,IF(Calculator!prev_heloc_prin_balance&lt;Calculator!free_cash_flow,MAX(0,MIN($O$6,D504+Calculator!prev_prin_balance+Calculator!loan_payment)),0)))</f>
        <v/>
      </c>
      <c r="K504" s="47" t="str">
        <f>IF(A504="","",ROUND((B504-Calculator!prev_date)*(Calculator!prev_heloc_rate/$O$8)*MAX(0,Calculator!prev_heloc_prin_balance),2))</f>
        <v/>
      </c>
      <c r="L504" s="47" t="str">
        <f>IF(A504="","",MAX(0,MIN(1*H504,Calculator!prev_heloc_int_balance+K504)))</f>
        <v/>
      </c>
      <c r="M504" s="47" t="str">
        <f>IF(A504="","",(Calculator!prev_heloc_int_balance+K504)-L504)</f>
        <v/>
      </c>
      <c r="N504" s="47" t="str">
        <f t="shared" si="4"/>
        <v/>
      </c>
      <c r="O504" s="47" t="str">
        <f>IF(A504="","",Calculator!prev_heloc_prin_balance-N504)</f>
        <v/>
      </c>
      <c r="P504" s="47" t="str">
        <f t="shared" si="16"/>
        <v/>
      </c>
      <c r="Q504" s="40"/>
      <c r="R504" s="67" t="str">
        <f t="shared" si="5"/>
        <v/>
      </c>
      <c r="S504" s="68" t="str">
        <f t="shared" si="6"/>
        <v/>
      </c>
      <c r="T504" s="47" t="str">
        <f t="shared" si="7"/>
        <v/>
      </c>
      <c r="U504" s="47" t="str">
        <f t="shared" si="8"/>
        <v/>
      </c>
      <c r="V504" s="47" t="str">
        <f t="shared" si="9"/>
        <v/>
      </c>
      <c r="W504" s="47" t="str">
        <f t="shared" si="10"/>
        <v/>
      </c>
      <c r="X504" s="40"/>
      <c r="Y504" s="67" t="str">
        <f t="shared" si="11"/>
        <v/>
      </c>
      <c r="Z504" s="68" t="str">
        <f t="shared" si="12"/>
        <v/>
      </c>
      <c r="AA504" s="47" t="str">
        <f>IF(Y504="","",MIN($D$9+Calculator!free_cash_flow,AD503+AB504))</f>
        <v/>
      </c>
      <c r="AB504" s="47" t="str">
        <f t="shared" si="13"/>
        <v/>
      </c>
      <c r="AC504" s="47" t="str">
        <f t="shared" si="14"/>
        <v/>
      </c>
      <c r="AD504" s="47" t="str">
        <f t="shared" si="15"/>
        <v/>
      </c>
    </row>
    <row r="505" ht="12.75" customHeight="1">
      <c r="A505" s="67" t="str">
        <f>IF(OR(Calculator!prev_total_owed&lt;=0,Calculator!prev_total_owed=""),"",Calculator!prev_pmt_num+1)</f>
        <v/>
      </c>
      <c r="B505" s="68" t="str">
        <f t="shared" si="1"/>
        <v/>
      </c>
      <c r="C505" s="47" t="str">
        <f>IF(A505="","",MIN(D505+Calculator!prev_prin_balance,Calculator!loan_payment+J505))</f>
        <v/>
      </c>
      <c r="D505" s="47" t="str">
        <f>IF(A505="","",ROUND($D$6/12*MAX(0,(Calculator!prev_prin_balance)),2))</f>
        <v/>
      </c>
      <c r="E505" s="47" t="str">
        <f t="shared" si="2"/>
        <v/>
      </c>
      <c r="F505" s="47" t="str">
        <f>IF(A505="","",ROUND(SUM(Calculator!prev_prin_balance,-E505),2))</f>
        <v/>
      </c>
      <c r="G505" s="69" t="str">
        <f t="shared" si="3"/>
        <v/>
      </c>
      <c r="H505" s="47" t="str">
        <f>IF(A505="","",IF(Calculator!prev_prin_balance=0,MIN(Calculator!prev_heloc_prin_balance+Calculator!prev_heloc_int_balance+K505,MAX(0,Calculator!free_cash_flow+Calculator!loan_payment))+IF($O$7="No",0,Calculator!loan_payment+$I$6),IF($O$7="No",Calculator!free_cash_flow,$I$5)))</f>
        <v/>
      </c>
      <c r="I505" s="47" t="str">
        <f>IF(A505="","",IF($O$7="Yes",$I$6+Calculator!loan_payment,0))</f>
        <v/>
      </c>
      <c r="J505" s="47" t="str">
        <f>IF(A505="","",IF(Calculator!prev_prin_balance&lt;=0,0,IF(Calculator!prev_heloc_prin_balance&lt;Calculator!free_cash_flow,MAX(0,MIN($O$6,D505+Calculator!prev_prin_balance+Calculator!loan_payment)),0)))</f>
        <v/>
      </c>
      <c r="K505" s="47" t="str">
        <f>IF(A505="","",ROUND((B505-Calculator!prev_date)*(Calculator!prev_heloc_rate/$O$8)*MAX(0,Calculator!prev_heloc_prin_balance),2))</f>
        <v/>
      </c>
      <c r="L505" s="47" t="str">
        <f>IF(A505="","",MAX(0,MIN(1*H505,Calculator!prev_heloc_int_balance+K505)))</f>
        <v/>
      </c>
      <c r="M505" s="47" t="str">
        <f>IF(A505="","",(Calculator!prev_heloc_int_balance+K505)-L505)</f>
        <v/>
      </c>
      <c r="N505" s="47" t="str">
        <f t="shared" si="4"/>
        <v/>
      </c>
      <c r="O505" s="47" t="str">
        <f>IF(A505="","",Calculator!prev_heloc_prin_balance-N505)</f>
        <v/>
      </c>
      <c r="P505" s="47" t="str">
        <f t="shared" si="16"/>
        <v/>
      </c>
      <c r="Q505" s="40"/>
      <c r="R505" s="67" t="str">
        <f t="shared" si="5"/>
        <v/>
      </c>
      <c r="S505" s="68" t="str">
        <f t="shared" si="6"/>
        <v/>
      </c>
      <c r="T505" s="47" t="str">
        <f t="shared" si="7"/>
        <v/>
      </c>
      <c r="U505" s="47" t="str">
        <f t="shared" si="8"/>
        <v/>
      </c>
      <c r="V505" s="47" t="str">
        <f t="shared" si="9"/>
        <v/>
      </c>
      <c r="W505" s="47" t="str">
        <f t="shared" si="10"/>
        <v/>
      </c>
      <c r="X505" s="40"/>
      <c r="Y505" s="67" t="str">
        <f t="shared" si="11"/>
        <v/>
      </c>
      <c r="Z505" s="68" t="str">
        <f t="shared" si="12"/>
        <v/>
      </c>
      <c r="AA505" s="47" t="str">
        <f>IF(Y505="","",MIN($D$9+Calculator!free_cash_flow,AD504+AB505))</f>
        <v/>
      </c>
      <c r="AB505" s="47" t="str">
        <f t="shared" si="13"/>
        <v/>
      </c>
      <c r="AC505" s="47" t="str">
        <f t="shared" si="14"/>
        <v/>
      </c>
      <c r="AD505" s="47" t="str">
        <f t="shared" si="15"/>
        <v/>
      </c>
    </row>
    <row r="506" ht="12.75" customHeight="1">
      <c r="A506" s="67" t="str">
        <f>IF(OR(Calculator!prev_total_owed&lt;=0,Calculator!prev_total_owed=""),"",Calculator!prev_pmt_num+1)</f>
        <v/>
      </c>
      <c r="B506" s="68" t="str">
        <f t="shared" si="1"/>
        <v/>
      </c>
      <c r="C506" s="47" t="str">
        <f>IF(A506="","",MIN(D506+Calculator!prev_prin_balance,Calculator!loan_payment+J506))</f>
        <v/>
      </c>
      <c r="D506" s="47" t="str">
        <f>IF(A506="","",ROUND($D$6/12*MAX(0,(Calculator!prev_prin_balance)),2))</f>
        <v/>
      </c>
      <c r="E506" s="47" t="str">
        <f t="shared" si="2"/>
        <v/>
      </c>
      <c r="F506" s="47" t="str">
        <f>IF(A506="","",ROUND(SUM(Calculator!prev_prin_balance,-E506),2))</f>
        <v/>
      </c>
      <c r="G506" s="69" t="str">
        <f t="shared" si="3"/>
        <v/>
      </c>
      <c r="H506" s="47" t="str">
        <f>IF(A506="","",IF(Calculator!prev_prin_balance=0,MIN(Calculator!prev_heloc_prin_balance+Calculator!prev_heloc_int_balance+K506,MAX(0,Calculator!free_cash_flow+Calculator!loan_payment))+IF($O$7="No",0,Calculator!loan_payment+$I$6),IF($O$7="No",Calculator!free_cash_flow,$I$5)))</f>
        <v/>
      </c>
      <c r="I506" s="47" t="str">
        <f>IF(A506="","",IF($O$7="Yes",$I$6+Calculator!loan_payment,0))</f>
        <v/>
      </c>
      <c r="J506" s="47" t="str">
        <f>IF(A506="","",IF(Calculator!prev_prin_balance&lt;=0,0,IF(Calculator!prev_heloc_prin_balance&lt;Calculator!free_cash_flow,MAX(0,MIN($O$6,D506+Calculator!prev_prin_balance+Calculator!loan_payment)),0)))</f>
        <v/>
      </c>
      <c r="K506" s="47" t="str">
        <f>IF(A506="","",ROUND((B506-Calculator!prev_date)*(Calculator!prev_heloc_rate/$O$8)*MAX(0,Calculator!prev_heloc_prin_balance),2))</f>
        <v/>
      </c>
      <c r="L506" s="47" t="str">
        <f>IF(A506="","",MAX(0,MIN(1*H506,Calculator!prev_heloc_int_balance+K506)))</f>
        <v/>
      </c>
      <c r="M506" s="47" t="str">
        <f>IF(A506="","",(Calculator!prev_heloc_int_balance+K506)-L506)</f>
        <v/>
      </c>
      <c r="N506" s="47" t="str">
        <f t="shared" si="4"/>
        <v/>
      </c>
      <c r="O506" s="47" t="str">
        <f>IF(A506="","",Calculator!prev_heloc_prin_balance-N506)</f>
        <v/>
      </c>
      <c r="P506" s="47" t="str">
        <f t="shared" si="16"/>
        <v/>
      </c>
      <c r="Q506" s="40"/>
      <c r="R506" s="67" t="str">
        <f t="shared" si="5"/>
        <v/>
      </c>
      <c r="S506" s="68" t="str">
        <f t="shared" si="6"/>
        <v/>
      </c>
      <c r="T506" s="47" t="str">
        <f t="shared" si="7"/>
        <v/>
      </c>
      <c r="U506" s="47" t="str">
        <f t="shared" si="8"/>
        <v/>
      </c>
      <c r="V506" s="47" t="str">
        <f t="shared" si="9"/>
        <v/>
      </c>
      <c r="W506" s="47" t="str">
        <f t="shared" si="10"/>
        <v/>
      </c>
      <c r="X506" s="40"/>
      <c r="Y506" s="67" t="str">
        <f t="shared" si="11"/>
        <v/>
      </c>
      <c r="Z506" s="68" t="str">
        <f t="shared" si="12"/>
        <v/>
      </c>
      <c r="AA506" s="47" t="str">
        <f>IF(Y506="","",MIN($D$9+Calculator!free_cash_flow,AD505+AB506))</f>
        <v/>
      </c>
      <c r="AB506" s="47" t="str">
        <f t="shared" si="13"/>
        <v/>
      </c>
      <c r="AC506" s="47" t="str">
        <f t="shared" si="14"/>
        <v/>
      </c>
      <c r="AD506" s="47" t="str">
        <f t="shared" si="15"/>
        <v/>
      </c>
    </row>
    <row r="507" ht="12.75" customHeight="1">
      <c r="A507" s="67" t="str">
        <f>IF(OR(Calculator!prev_total_owed&lt;=0,Calculator!prev_total_owed=""),"",Calculator!prev_pmt_num+1)</f>
        <v/>
      </c>
      <c r="B507" s="68" t="str">
        <f t="shared" si="1"/>
        <v/>
      </c>
      <c r="C507" s="47" t="str">
        <f>IF(A507="","",MIN(D507+Calculator!prev_prin_balance,Calculator!loan_payment+J507))</f>
        <v/>
      </c>
      <c r="D507" s="47" t="str">
        <f>IF(A507="","",ROUND($D$6/12*MAX(0,(Calculator!prev_prin_balance)),2))</f>
        <v/>
      </c>
      <c r="E507" s="47" t="str">
        <f t="shared" si="2"/>
        <v/>
      </c>
      <c r="F507" s="47" t="str">
        <f>IF(A507="","",ROUND(SUM(Calculator!prev_prin_balance,-E507),2))</f>
        <v/>
      </c>
      <c r="G507" s="69" t="str">
        <f t="shared" si="3"/>
        <v/>
      </c>
      <c r="H507" s="47" t="str">
        <f>IF(A507="","",IF(Calculator!prev_prin_balance=0,MIN(Calculator!prev_heloc_prin_balance+Calculator!prev_heloc_int_balance+K507,MAX(0,Calculator!free_cash_flow+Calculator!loan_payment))+IF($O$7="No",0,Calculator!loan_payment+$I$6),IF($O$7="No",Calculator!free_cash_flow,$I$5)))</f>
        <v/>
      </c>
      <c r="I507" s="47" t="str">
        <f>IF(A507="","",IF($O$7="Yes",$I$6+Calculator!loan_payment,0))</f>
        <v/>
      </c>
      <c r="J507" s="47" t="str">
        <f>IF(A507="","",IF(Calculator!prev_prin_balance&lt;=0,0,IF(Calculator!prev_heloc_prin_balance&lt;Calculator!free_cash_flow,MAX(0,MIN($O$6,D507+Calculator!prev_prin_balance+Calculator!loan_payment)),0)))</f>
        <v/>
      </c>
      <c r="K507" s="47" t="str">
        <f>IF(A507="","",ROUND((B507-Calculator!prev_date)*(Calculator!prev_heloc_rate/$O$8)*MAX(0,Calculator!prev_heloc_prin_balance),2))</f>
        <v/>
      </c>
      <c r="L507" s="47" t="str">
        <f>IF(A507="","",MAX(0,MIN(1*H507,Calculator!prev_heloc_int_balance+K507)))</f>
        <v/>
      </c>
      <c r="M507" s="47" t="str">
        <f>IF(A507="","",(Calculator!prev_heloc_int_balance+K507)-L507)</f>
        <v/>
      </c>
      <c r="N507" s="47" t="str">
        <f t="shared" si="4"/>
        <v/>
      </c>
      <c r="O507" s="47" t="str">
        <f>IF(A507="","",Calculator!prev_heloc_prin_balance-N507)</f>
        <v/>
      </c>
      <c r="P507" s="47" t="str">
        <f t="shared" si="16"/>
        <v/>
      </c>
      <c r="Q507" s="40"/>
      <c r="R507" s="67" t="str">
        <f t="shared" si="5"/>
        <v/>
      </c>
      <c r="S507" s="68" t="str">
        <f t="shared" si="6"/>
        <v/>
      </c>
      <c r="T507" s="47" t="str">
        <f t="shared" si="7"/>
        <v/>
      </c>
      <c r="U507" s="47" t="str">
        <f t="shared" si="8"/>
        <v/>
      </c>
      <c r="V507" s="47" t="str">
        <f t="shared" si="9"/>
        <v/>
      </c>
      <c r="W507" s="47" t="str">
        <f t="shared" si="10"/>
        <v/>
      </c>
      <c r="X507" s="40"/>
      <c r="Y507" s="67" t="str">
        <f t="shared" si="11"/>
        <v/>
      </c>
      <c r="Z507" s="68" t="str">
        <f t="shared" si="12"/>
        <v/>
      </c>
      <c r="AA507" s="47" t="str">
        <f>IF(Y507="","",MIN($D$9+Calculator!free_cash_flow,AD506+AB507))</f>
        <v/>
      </c>
      <c r="AB507" s="47" t="str">
        <f t="shared" si="13"/>
        <v/>
      </c>
      <c r="AC507" s="47" t="str">
        <f t="shared" si="14"/>
        <v/>
      </c>
      <c r="AD507" s="47" t="str">
        <f t="shared" si="15"/>
        <v/>
      </c>
    </row>
    <row r="508" ht="12.75" customHeight="1">
      <c r="A508" s="67" t="str">
        <f>IF(OR(Calculator!prev_total_owed&lt;=0,Calculator!prev_total_owed=""),"",Calculator!prev_pmt_num+1)</f>
        <v/>
      </c>
      <c r="B508" s="68" t="str">
        <f t="shared" si="1"/>
        <v/>
      </c>
      <c r="C508" s="47" t="str">
        <f>IF(A508="","",MIN(D508+Calculator!prev_prin_balance,Calculator!loan_payment+J508))</f>
        <v/>
      </c>
      <c r="D508" s="47" t="str">
        <f>IF(A508="","",ROUND($D$6/12*MAX(0,(Calculator!prev_prin_balance)),2))</f>
        <v/>
      </c>
      <c r="E508" s="47" t="str">
        <f t="shared" si="2"/>
        <v/>
      </c>
      <c r="F508" s="47" t="str">
        <f>IF(A508="","",ROUND(SUM(Calculator!prev_prin_balance,-E508),2))</f>
        <v/>
      </c>
      <c r="G508" s="69" t="str">
        <f t="shared" si="3"/>
        <v/>
      </c>
      <c r="H508" s="47" t="str">
        <f>IF(A508="","",IF(Calculator!prev_prin_balance=0,MIN(Calculator!prev_heloc_prin_balance+Calculator!prev_heloc_int_balance+K508,MAX(0,Calculator!free_cash_flow+Calculator!loan_payment))+IF($O$7="No",0,Calculator!loan_payment+$I$6),IF($O$7="No",Calculator!free_cash_flow,$I$5)))</f>
        <v/>
      </c>
      <c r="I508" s="47" t="str">
        <f>IF(A508="","",IF($O$7="Yes",$I$6+Calculator!loan_payment,0))</f>
        <v/>
      </c>
      <c r="J508" s="47" t="str">
        <f>IF(A508="","",IF(Calculator!prev_prin_balance&lt;=0,0,IF(Calculator!prev_heloc_prin_balance&lt;Calculator!free_cash_flow,MAX(0,MIN($O$6,D508+Calculator!prev_prin_balance+Calculator!loan_payment)),0)))</f>
        <v/>
      </c>
      <c r="K508" s="47" t="str">
        <f>IF(A508="","",ROUND((B508-Calculator!prev_date)*(Calculator!prev_heloc_rate/$O$8)*MAX(0,Calculator!prev_heloc_prin_balance),2))</f>
        <v/>
      </c>
      <c r="L508" s="47" t="str">
        <f>IF(A508="","",MAX(0,MIN(1*H508,Calculator!prev_heloc_int_balance+K508)))</f>
        <v/>
      </c>
      <c r="M508" s="47" t="str">
        <f>IF(A508="","",(Calculator!prev_heloc_int_balance+K508)-L508)</f>
        <v/>
      </c>
      <c r="N508" s="47" t="str">
        <f t="shared" si="4"/>
        <v/>
      </c>
      <c r="O508" s="47" t="str">
        <f>IF(A508="","",Calculator!prev_heloc_prin_balance-N508)</f>
        <v/>
      </c>
      <c r="P508" s="47" t="str">
        <f t="shared" si="16"/>
        <v/>
      </c>
      <c r="Q508" s="40"/>
      <c r="R508" s="67" t="str">
        <f t="shared" si="5"/>
        <v/>
      </c>
      <c r="S508" s="68" t="str">
        <f t="shared" si="6"/>
        <v/>
      </c>
      <c r="T508" s="47" t="str">
        <f t="shared" si="7"/>
        <v/>
      </c>
      <c r="U508" s="47" t="str">
        <f t="shared" si="8"/>
        <v/>
      </c>
      <c r="V508" s="47" t="str">
        <f t="shared" si="9"/>
        <v/>
      </c>
      <c r="W508" s="47" t="str">
        <f t="shared" si="10"/>
        <v/>
      </c>
      <c r="X508" s="40"/>
      <c r="Y508" s="67" t="str">
        <f t="shared" si="11"/>
        <v/>
      </c>
      <c r="Z508" s="68" t="str">
        <f t="shared" si="12"/>
        <v/>
      </c>
      <c r="AA508" s="47" t="str">
        <f>IF(Y508="","",MIN($D$9+Calculator!free_cash_flow,AD507+AB508))</f>
        <v/>
      </c>
      <c r="AB508" s="47" t="str">
        <f t="shared" si="13"/>
        <v/>
      </c>
      <c r="AC508" s="47" t="str">
        <f t="shared" si="14"/>
        <v/>
      </c>
      <c r="AD508" s="47" t="str">
        <f t="shared" si="15"/>
        <v/>
      </c>
    </row>
    <row r="509" ht="12.75" customHeight="1">
      <c r="A509" s="67" t="str">
        <f>IF(OR(Calculator!prev_total_owed&lt;=0,Calculator!prev_total_owed=""),"",Calculator!prev_pmt_num+1)</f>
        <v/>
      </c>
      <c r="B509" s="68" t="str">
        <f t="shared" si="1"/>
        <v/>
      </c>
      <c r="C509" s="47" t="str">
        <f>IF(A509="","",MIN(D509+Calculator!prev_prin_balance,Calculator!loan_payment+J509))</f>
        <v/>
      </c>
      <c r="D509" s="47" t="str">
        <f>IF(A509="","",ROUND($D$6/12*MAX(0,(Calculator!prev_prin_balance)),2))</f>
        <v/>
      </c>
      <c r="E509" s="47" t="str">
        <f t="shared" si="2"/>
        <v/>
      </c>
      <c r="F509" s="47" t="str">
        <f>IF(A509="","",ROUND(SUM(Calculator!prev_prin_balance,-E509),2))</f>
        <v/>
      </c>
      <c r="G509" s="69" t="str">
        <f t="shared" si="3"/>
        <v/>
      </c>
      <c r="H509" s="47" t="str">
        <f>IF(A509="","",IF(Calculator!prev_prin_balance=0,MIN(Calculator!prev_heloc_prin_balance+Calculator!prev_heloc_int_balance+K509,MAX(0,Calculator!free_cash_flow+Calculator!loan_payment))+IF($O$7="No",0,Calculator!loan_payment+$I$6),IF($O$7="No",Calculator!free_cash_flow,$I$5)))</f>
        <v/>
      </c>
      <c r="I509" s="47" t="str">
        <f>IF(A509="","",IF($O$7="Yes",$I$6+Calculator!loan_payment,0))</f>
        <v/>
      </c>
      <c r="J509" s="47" t="str">
        <f>IF(A509="","",IF(Calculator!prev_prin_balance&lt;=0,0,IF(Calculator!prev_heloc_prin_balance&lt;Calculator!free_cash_flow,MAX(0,MIN($O$6,D509+Calculator!prev_prin_balance+Calculator!loan_payment)),0)))</f>
        <v/>
      </c>
      <c r="K509" s="47" t="str">
        <f>IF(A509="","",ROUND((B509-Calculator!prev_date)*(Calculator!prev_heloc_rate/$O$8)*MAX(0,Calculator!prev_heloc_prin_balance),2))</f>
        <v/>
      </c>
      <c r="L509" s="47" t="str">
        <f>IF(A509="","",MAX(0,MIN(1*H509,Calculator!prev_heloc_int_balance+K509)))</f>
        <v/>
      </c>
      <c r="M509" s="47" t="str">
        <f>IF(A509="","",(Calculator!prev_heloc_int_balance+K509)-L509)</f>
        <v/>
      </c>
      <c r="N509" s="47" t="str">
        <f t="shared" si="4"/>
        <v/>
      </c>
      <c r="O509" s="47" t="str">
        <f>IF(A509="","",Calculator!prev_heloc_prin_balance-N509)</f>
        <v/>
      </c>
      <c r="P509" s="47" t="str">
        <f t="shared" si="16"/>
        <v/>
      </c>
      <c r="Q509" s="40"/>
      <c r="R509" s="67" t="str">
        <f t="shared" si="5"/>
        <v/>
      </c>
      <c r="S509" s="68" t="str">
        <f t="shared" si="6"/>
        <v/>
      </c>
      <c r="T509" s="47" t="str">
        <f t="shared" si="7"/>
        <v/>
      </c>
      <c r="U509" s="47" t="str">
        <f t="shared" si="8"/>
        <v/>
      </c>
      <c r="V509" s="47" t="str">
        <f t="shared" si="9"/>
        <v/>
      </c>
      <c r="W509" s="47" t="str">
        <f t="shared" si="10"/>
        <v/>
      </c>
      <c r="X509" s="40"/>
      <c r="Y509" s="67" t="str">
        <f t="shared" si="11"/>
        <v/>
      </c>
      <c r="Z509" s="68" t="str">
        <f t="shared" si="12"/>
        <v/>
      </c>
      <c r="AA509" s="47" t="str">
        <f>IF(Y509="","",MIN($D$9+Calculator!free_cash_flow,AD508+AB509))</f>
        <v/>
      </c>
      <c r="AB509" s="47" t="str">
        <f t="shared" si="13"/>
        <v/>
      </c>
      <c r="AC509" s="47" t="str">
        <f t="shared" si="14"/>
        <v/>
      </c>
      <c r="AD509" s="47" t="str">
        <f t="shared" si="15"/>
        <v/>
      </c>
    </row>
    <row r="510" ht="12.75" customHeight="1">
      <c r="A510" s="67" t="str">
        <f>IF(OR(Calculator!prev_total_owed&lt;=0,Calculator!prev_total_owed=""),"",Calculator!prev_pmt_num+1)</f>
        <v/>
      </c>
      <c r="B510" s="68" t="str">
        <f t="shared" si="1"/>
        <v/>
      </c>
      <c r="C510" s="47" t="str">
        <f>IF(A510="","",MIN(D510+Calculator!prev_prin_balance,Calculator!loan_payment+J510))</f>
        <v/>
      </c>
      <c r="D510" s="47" t="str">
        <f>IF(A510="","",ROUND($D$6/12*MAX(0,(Calculator!prev_prin_balance)),2))</f>
        <v/>
      </c>
      <c r="E510" s="47" t="str">
        <f t="shared" si="2"/>
        <v/>
      </c>
      <c r="F510" s="47" t="str">
        <f>IF(A510="","",ROUND(SUM(Calculator!prev_prin_balance,-E510),2))</f>
        <v/>
      </c>
      <c r="G510" s="69" t="str">
        <f t="shared" si="3"/>
        <v/>
      </c>
      <c r="H510" s="47" t="str">
        <f>IF(A510="","",IF(Calculator!prev_prin_balance=0,MIN(Calculator!prev_heloc_prin_balance+Calculator!prev_heloc_int_balance+K510,MAX(0,Calculator!free_cash_flow+Calculator!loan_payment))+IF($O$7="No",0,Calculator!loan_payment+$I$6),IF($O$7="No",Calculator!free_cash_flow,$I$5)))</f>
        <v/>
      </c>
      <c r="I510" s="47" t="str">
        <f>IF(A510="","",IF($O$7="Yes",$I$6+Calculator!loan_payment,0))</f>
        <v/>
      </c>
      <c r="J510" s="47" t="str">
        <f>IF(A510="","",IF(Calculator!prev_prin_balance&lt;=0,0,IF(Calculator!prev_heloc_prin_balance&lt;Calculator!free_cash_flow,MAX(0,MIN($O$6,D510+Calculator!prev_prin_balance+Calculator!loan_payment)),0)))</f>
        <v/>
      </c>
      <c r="K510" s="47" t="str">
        <f>IF(A510="","",ROUND((B510-Calculator!prev_date)*(Calculator!prev_heloc_rate/$O$8)*MAX(0,Calculator!prev_heloc_prin_balance),2))</f>
        <v/>
      </c>
      <c r="L510" s="47" t="str">
        <f>IF(A510="","",MAX(0,MIN(1*H510,Calculator!prev_heloc_int_balance+K510)))</f>
        <v/>
      </c>
      <c r="M510" s="47" t="str">
        <f>IF(A510="","",(Calculator!prev_heloc_int_balance+K510)-L510)</f>
        <v/>
      </c>
      <c r="N510" s="47" t="str">
        <f t="shared" si="4"/>
        <v/>
      </c>
      <c r="O510" s="47" t="str">
        <f>IF(A510="","",Calculator!prev_heloc_prin_balance-N510)</f>
        <v/>
      </c>
      <c r="P510" s="47" t="str">
        <f t="shared" si="16"/>
        <v/>
      </c>
      <c r="Q510" s="40"/>
      <c r="R510" s="67" t="str">
        <f t="shared" si="5"/>
        <v/>
      </c>
      <c r="S510" s="68" t="str">
        <f t="shared" si="6"/>
        <v/>
      </c>
      <c r="T510" s="47" t="str">
        <f t="shared" si="7"/>
        <v/>
      </c>
      <c r="U510" s="47" t="str">
        <f t="shared" si="8"/>
        <v/>
      </c>
      <c r="V510" s="47" t="str">
        <f t="shared" si="9"/>
        <v/>
      </c>
      <c r="W510" s="47" t="str">
        <f t="shared" si="10"/>
        <v/>
      </c>
      <c r="X510" s="40"/>
      <c r="Y510" s="67" t="str">
        <f t="shared" si="11"/>
        <v/>
      </c>
      <c r="Z510" s="68" t="str">
        <f t="shared" si="12"/>
        <v/>
      </c>
      <c r="AA510" s="47" t="str">
        <f>IF(Y510="","",MIN($D$9+Calculator!free_cash_flow,AD509+AB510))</f>
        <v/>
      </c>
      <c r="AB510" s="47" t="str">
        <f t="shared" si="13"/>
        <v/>
      </c>
      <c r="AC510" s="47" t="str">
        <f t="shared" si="14"/>
        <v/>
      </c>
      <c r="AD510" s="47" t="str">
        <f t="shared" si="15"/>
        <v/>
      </c>
    </row>
    <row r="511" ht="12.75" customHeight="1">
      <c r="A511" s="67" t="str">
        <f>IF(OR(Calculator!prev_total_owed&lt;=0,Calculator!prev_total_owed=""),"",Calculator!prev_pmt_num+1)</f>
        <v/>
      </c>
      <c r="B511" s="68" t="str">
        <f t="shared" si="1"/>
        <v/>
      </c>
      <c r="C511" s="47" t="str">
        <f>IF(A511="","",MIN(D511+Calculator!prev_prin_balance,Calculator!loan_payment+J511))</f>
        <v/>
      </c>
      <c r="D511" s="47" t="str">
        <f>IF(A511="","",ROUND($D$6/12*MAX(0,(Calculator!prev_prin_balance)),2))</f>
        <v/>
      </c>
      <c r="E511" s="47" t="str">
        <f t="shared" si="2"/>
        <v/>
      </c>
      <c r="F511" s="47" t="str">
        <f>IF(A511="","",ROUND(SUM(Calculator!prev_prin_balance,-E511),2))</f>
        <v/>
      </c>
      <c r="G511" s="69" t="str">
        <f t="shared" si="3"/>
        <v/>
      </c>
      <c r="H511" s="47" t="str">
        <f>IF(A511="","",IF(Calculator!prev_prin_balance=0,MIN(Calculator!prev_heloc_prin_balance+Calculator!prev_heloc_int_balance+K511,MAX(0,Calculator!free_cash_flow+Calculator!loan_payment))+IF($O$7="No",0,Calculator!loan_payment+$I$6),IF($O$7="No",Calculator!free_cash_flow,$I$5)))</f>
        <v/>
      </c>
      <c r="I511" s="47" t="str">
        <f>IF(A511="","",IF($O$7="Yes",$I$6+Calculator!loan_payment,0))</f>
        <v/>
      </c>
      <c r="J511" s="47" t="str">
        <f>IF(A511="","",IF(Calculator!prev_prin_balance&lt;=0,0,IF(Calculator!prev_heloc_prin_balance&lt;Calculator!free_cash_flow,MAX(0,MIN($O$6,D511+Calculator!prev_prin_balance+Calculator!loan_payment)),0)))</f>
        <v/>
      </c>
      <c r="K511" s="47" t="str">
        <f>IF(A511="","",ROUND((B511-Calculator!prev_date)*(Calculator!prev_heloc_rate/$O$8)*MAX(0,Calculator!prev_heloc_prin_balance),2))</f>
        <v/>
      </c>
      <c r="L511" s="47" t="str">
        <f>IF(A511="","",MAX(0,MIN(1*H511,Calculator!prev_heloc_int_balance+K511)))</f>
        <v/>
      </c>
      <c r="M511" s="47" t="str">
        <f>IF(A511="","",(Calculator!prev_heloc_int_balance+K511)-L511)</f>
        <v/>
      </c>
      <c r="N511" s="47" t="str">
        <f t="shared" si="4"/>
        <v/>
      </c>
      <c r="O511" s="47" t="str">
        <f>IF(A511="","",Calculator!prev_heloc_prin_balance-N511)</f>
        <v/>
      </c>
      <c r="P511" s="47" t="str">
        <f t="shared" si="16"/>
        <v/>
      </c>
      <c r="Q511" s="40"/>
      <c r="R511" s="67" t="str">
        <f t="shared" si="5"/>
        <v/>
      </c>
      <c r="S511" s="68" t="str">
        <f t="shared" si="6"/>
        <v/>
      </c>
      <c r="T511" s="47" t="str">
        <f t="shared" si="7"/>
        <v/>
      </c>
      <c r="U511" s="47" t="str">
        <f t="shared" si="8"/>
        <v/>
      </c>
      <c r="V511" s="47" t="str">
        <f t="shared" si="9"/>
        <v/>
      </c>
      <c r="W511" s="47" t="str">
        <f t="shared" si="10"/>
        <v/>
      </c>
      <c r="X511" s="40"/>
      <c r="Y511" s="67" t="str">
        <f t="shared" si="11"/>
        <v/>
      </c>
      <c r="Z511" s="68" t="str">
        <f t="shared" si="12"/>
        <v/>
      </c>
      <c r="AA511" s="47" t="str">
        <f>IF(Y511="","",MIN($D$9+Calculator!free_cash_flow,AD510+AB511))</f>
        <v/>
      </c>
      <c r="AB511" s="47" t="str">
        <f t="shared" si="13"/>
        <v/>
      </c>
      <c r="AC511" s="47" t="str">
        <f t="shared" si="14"/>
        <v/>
      </c>
      <c r="AD511" s="47" t="str">
        <f t="shared" si="15"/>
        <v/>
      </c>
    </row>
    <row r="512" ht="12.75" customHeight="1">
      <c r="A512" s="67" t="str">
        <f>IF(OR(Calculator!prev_total_owed&lt;=0,Calculator!prev_total_owed=""),"",Calculator!prev_pmt_num+1)</f>
        <v/>
      </c>
      <c r="B512" s="68" t="str">
        <f t="shared" si="1"/>
        <v/>
      </c>
      <c r="C512" s="47" t="str">
        <f>IF(A512="","",MIN(D512+Calculator!prev_prin_balance,Calculator!loan_payment+J512))</f>
        <v/>
      </c>
      <c r="D512" s="47" t="str">
        <f>IF(A512="","",ROUND($D$6/12*MAX(0,(Calculator!prev_prin_balance)),2))</f>
        <v/>
      </c>
      <c r="E512" s="47" t="str">
        <f t="shared" si="2"/>
        <v/>
      </c>
      <c r="F512" s="47" t="str">
        <f>IF(A512="","",ROUND(SUM(Calculator!prev_prin_balance,-E512),2))</f>
        <v/>
      </c>
      <c r="G512" s="69" t="str">
        <f t="shared" si="3"/>
        <v/>
      </c>
      <c r="H512" s="47" t="str">
        <f>IF(A512="","",IF(Calculator!prev_prin_balance=0,MIN(Calculator!prev_heloc_prin_balance+Calculator!prev_heloc_int_balance+K512,MAX(0,Calculator!free_cash_flow+Calculator!loan_payment))+IF($O$7="No",0,Calculator!loan_payment+$I$6),IF($O$7="No",Calculator!free_cash_flow,$I$5)))</f>
        <v/>
      </c>
      <c r="I512" s="47" t="str">
        <f>IF(A512="","",IF($O$7="Yes",$I$6+Calculator!loan_payment,0))</f>
        <v/>
      </c>
      <c r="J512" s="47" t="str">
        <f>IF(A512="","",IF(Calculator!prev_prin_balance&lt;=0,0,IF(Calculator!prev_heloc_prin_balance&lt;Calculator!free_cash_flow,MAX(0,MIN($O$6,D512+Calculator!prev_prin_balance+Calculator!loan_payment)),0)))</f>
        <v/>
      </c>
      <c r="K512" s="47" t="str">
        <f>IF(A512="","",ROUND((B512-Calculator!prev_date)*(Calculator!prev_heloc_rate/$O$8)*MAX(0,Calculator!prev_heloc_prin_balance),2))</f>
        <v/>
      </c>
      <c r="L512" s="47" t="str">
        <f>IF(A512="","",MAX(0,MIN(1*H512,Calculator!prev_heloc_int_balance+K512)))</f>
        <v/>
      </c>
      <c r="M512" s="47" t="str">
        <f>IF(A512="","",(Calculator!prev_heloc_int_balance+K512)-L512)</f>
        <v/>
      </c>
      <c r="N512" s="47" t="str">
        <f t="shared" si="4"/>
        <v/>
      </c>
      <c r="O512" s="47" t="str">
        <f>IF(A512="","",Calculator!prev_heloc_prin_balance-N512)</f>
        <v/>
      </c>
      <c r="P512" s="47" t="str">
        <f t="shared" si="16"/>
        <v/>
      </c>
      <c r="Q512" s="40"/>
      <c r="R512" s="67" t="str">
        <f t="shared" si="5"/>
        <v/>
      </c>
      <c r="S512" s="68" t="str">
        <f t="shared" si="6"/>
        <v/>
      </c>
      <c r="T512" s="47" t="str">
        <f t="shared" si="7"/>
        <v/>
      </c>
      <c r="U512" s="47" t="str">
        <f t="shared" si="8"/>
        <v/>
      </c>
      <c r="V512" s="47" t="str">
        <f t="shared" si="9"/>
        <v/>
      </c>
      <c r="W512" s="47" t="str">
        <f t="shared" si="10"/>
        <v/>
      </c>
      <c r="X512" s="40"/>
      <c r="Y512" s="67" t="str">
        <f t="shared" si="11"/>
        <v/>
      </c>
      <c r="Z512" s="68" t="str">
        <f t="shared" si="12"/>
        <v/>
      </c>
      <c r="AA512" s="47" t="str">
        <f>IF(Y512="","",MIN($D$9+Calculator!free_cash_flow,AD511+AB512))</f>
        <v/>
      </c>
      <c r="AB512" s="47" t="str">
        <f t="shared" si="13"/>
        <v/>
      </c>
      <c r="AC512" s="47" t="str">
        <f t="shared" si="14"/>
        <v/>
      </c>
      <c r="AD512" s="47" t="str">
        <f t="shared" si="15"/>
        <v/>
      </c>
    </row>
    <row r="513" ht="12.75" customHeight="1">
      <c r="A513" s="67" t="str">
        <f>IF(OR(Calculator!prev_total_owed&lt;=0,Calculator!prev_total_owed=""),"",Calculator!prev_pmt_num+1)</f>
        <v/>
      </c>
      <c r="B513" s="68" t="str">
        <f t="shared" si="1"/>
        <v/>
      </c>
      <c r="C513" s="47" t="str">
        <f>IF(A513="","",MIN(D513+Calculator!prev_prin_balance,Calculator!loan_payment+J513))</f>
        <v/>
      </c>
      <c r="D513" s="47" t="str">
        <f>IF(A513="","",ROUND($D$6/12*MAX(0,(Calculator!prev_prin_balance)),2))</f>
        <v/>
      </c>
      <c r="E513" s="47" t="str">
        <f t="shared" si="2"/>
        <v/>
      </c>
      <c r="F513" s="47" t="str">
        <f>IF(A513="","",ROUND(SUM(Calculator!prev_prin_balance,-E513),2))</f>
        <v/>
      </c>
      <c r="G513" s="69" t="str">
        <f t="shared" si="3"/>
        <v/>
      </c>
      <c r="H513" s="47" t="str">
        <f>IF(A513="","",IF(Calculator!prev_prin_balance=0,MIN(Calculator!prev_heloc_prin_balance+Calculator!prev_heloc_int_balance+K513,MAX(0,Calculator!free_cash_flow+Calculator!loan_payment))+IF($O$7="No",0,Calculator!loan_payment+$I$6),IF($O$7="No",Calculator!free_cash_flow,$I$5)))</f>
        <v/>
      </c>
      <c r="I513" s="47" t="str">
        <f>IF(A513="","",IF($O$7="Yes",$I$6+Calculator!loan_payment,0))</f>
        <v/>
      </c>
      <c r="J513" s="47" t="str">
        <f>IF(A513="","",IF(Calculator!prev_prin_balance&lt;=0,0,IF(Calculator!prev_heloc_prin_balance&lt;Calculator!free_cash_flow,MAX(0,MIN($O$6,D513+Calculator!prev_prin_balance+Calculator!loan_payment)),0)))</f>
        <v/>
      </c>
      <c r="K513" s="47" t="str">
        <f>IF(A513="","",ROUND((B513-Calculator!prev_date)*(Calculator!prev_heloc_rate/$O$8)*MAX(0,Calculator!prev_heloc_prin_balance),2))</f>
        <v/>
      </c>
      <c r="L513" s="47" t="str">
        <f>IF(A513="","",MAX(0,MIN(1*H513,Calculator!prev_heloc_int_balance+K513)))</f>
        <v/>
      </c>
      <c r="M513" s="47" t="str">
        <f>IF(A513="","",(Calculator!prev_heloc_int_balance+K513)-L513)</f>
        <v/>
      </c>
      <c r="N513" s="47" t="str">
        <f t="shared" si="4"/>
        <v/>
      </c>
      <c r="O513" s="47" t="str">
        <f>IF(A513="","",Calculator!prev_heloc_prin_balance-N513)</f>
        <v/>
      </c>
      <c r="P513" s="47" t="str">
        <f t="shared" si="16"/>
        <v/>
      </c>
      <c r="Q513" s="40"/>
      <c r="R513" s="67" t="str">
        <f t="shared" si="5"/>
        <v/>
      </c>
      <c r="S513" s="68" t="str">
        <f t="shared" si="6"/>
        <v/>
      </c>
      <c r="T513" s="47" t="str">
        <f t="shared" si="7"/>
        <v/>
      </c>
      <c r="U513" s="47" t="str">
        <f t="shared" si="8"/>
        <v/>
      </c>
      <c r="V513" s="47" t="str">
        <f t="shared" si="9"/>
        <v/>
      </c>
      <c r="W513" s="47" t="str">
        <f t="shared" si="10"/>
        <v/>
      </c>
      <c r="X513" s="40"/>
      <c r="Y513" s="67" t="str">
        <f t="shared" si="11"/>
        <v/>
      </c>
      <c r="Z513" s="68" t="str">
        <f t="shared" si="12"/>
        <v/>
      </c>
      <c r="AA513" s="47" t="str">
        <f>IF(Y513="","",MIN($D$9+Calculator!free_cash_flow,AD512+AB513))</f>
        <v/>
      </c>
      <c r="AB513" s="47" t="str">
        <f t="shared" si="13"/>
        <v/>
      </c>
      <c r="AC513" s="47" t="str">
        <f t="shared" si="14"/>
        <v/>
      </c>
      <c r="AD513" s="47" t="str">
        <f t="shared" si="15"/>
        <v/>
      </c>
    </row>
    <row r="514" ht="12.75" customHeight="1">
      <c r="A514" s="67" t="str">
        <f>IF(OR(Calculator!prev_total_owed&lt;=0,Calculator!prev_total_owed=""),"",Calculator!prev_pmt_num+1)</f>
        <v/>
      </c>
      <c r="B514" s="68" t="str">
        <f t="shared" si="1"/>
        <v/>
      </c>
      <c r="C514" s="47" t="str">
        <f>IF(A514="","",MIN(D514+Calculator!prev_prin_balance,Calculator!loan_payment+J514))</f>
        <v/>
      </c>
      <c r="D514" s="47" t="str">
        <f>IF(A514="","",ROUND($D$6/12*MAX(0,(Calculator!prev_prin_balance)),2))</f>
        <v/>
      </c>
      <c r="E514" s="47" t="str">
        <f t="shared" si="2"/>
        <v/>
      </c>
      <c r="F514" s="47" t="str">
        <f>IF(A514="","",ROUND(SUM(Calculator!prev_prin_balance,-E514),2))</f>
        <v/>
      </c>
      <c r="G514" s="69" t="str">
        <f t="shared" si="3"/>
        <v/>
      </c>
      <c r="H514" s="47" t="str">
        <f>IF(A514="","",IF(Calculator!prev_prin_balance=0,MIN(Calculator!prev_heloc_prin_balance+Calculator!prev_heloc_int_balance+K514,MAX(0,Calculator!free_cash_flow+Calculator!loan_payment))+IF($O$7="No",0,Calculator!loan_payment+$I$6),IF($O$7="No",Calculator!free_cash_flow,$I$5)))</f>
        <v/>
      </c>
      <c r="I514" s="47" t="str">
        <f>IF(A514="","",IF($O$7="Yes",$I$6+Calculator!loan_payment,0))</f>
        <v/>
      </c>
      <c r="J514" s="47" t="str">
        <f>IF(A514="","",IF(Calculator!prev_prin_balance&lt;=0,0,IF(Calculator!prev_heloc_prin_balance&lt;Calculator!free_cash_flow,MAX(0,MIN($O$6,D514+Calculator!prev_prin_balance+Calculator!loan_payment)),0)))</f>
        <v/>
      </c>
      <c r="K514" s="47" t="str">
        <f>IF(A514="","",ROUND((B514-Calculator!prev_date)*(Calculator!prev_heloc_rate/$O$8)*MAX(0,Calculator!prev_heloc_prin_balance),2))</f>
        <v/>
      </c>
      <c r="L514" s="47" t="str">
        <f>IF(A514="","",MAX(0,MIN(1*H514,Calculator!prev_heloc_int_balance+K514)))</f>
        <v/>
      </c>
      <c r="M514" s="47" t="str">
        <f>IF(A514="","",(Calculator!prev_heloc_int_balance+K514)-L514)</f>
        <v/>
      </c>
      <c r="N514" s="47" t="str">
        <f t="shared" si="4"/>
        <v/>
      </c>
      <c r="O514" s="47" t="str">
        <f>IF(A514="","",Calculator!prev_heloc_prin_balance-N514)</f>
        <v/>
      </c>
      <c r="P514" s="47" t="str">
        <f t="shared" si="16"/>
        <v/>
      </c>
      <c r="Q514" s="40"/>
      <c r="R514" s="67" t="str">
        <f t="shared" si="5"/>
        <v/>
      </c>
      <c r="S514" s="68" t="str">
        <f t="shared" si="6"/>
        <v/>
      </c>
      <c r="T514" s="47" t="str">
        <f t="shared" si="7"/>
        <v/>
      </c>
      <c r="U514" s="47" t="str">
        <f t="shared" si="8"/>
        <v/>
      </c>
      <c r="V514" s="47" t="str">
        <f t="shared" si="9"/>
        <v/>
      </c>
      <c r="W514" s="47" t="str">
        <f t="shared" si="10"/>
        <v/>
      </c>
      <c r="X514" s="40"/>
      <c r="Y514" s="67" t="str">
        <f t="shared" si="11"/>
        <v/>
      </c>
      <c r="Z514" s="68" t="str">
        <f t="shared" si="12"/>
        <v/>
      </c>
      <c r="AA514" s="47" t="str">
        <f>IF(Y514="","",MIN($D$9+Calculator!free_cash_flow,AD513+AB514))</f>
        <v/>
      </c>
      <c r="AB514" s="47" t="str">
        <f t="shared" si="13"/>
        <v/>
      </c>
      <c r="AC514" s="47" t="str">
        <f t="shared" si="14"/>
        <v/>
      </c>
      <c r="AD514" s="47" t="str">
        <f t="shared" si="15"/>
        <v/>
      </c>
    </row>
    <row r="515" ht="12.75" customHeight="1">
      <c r="A515" s="67" t="str">
        <f>IF(OR(Calculator!prev_total_owed&lt;=0,Calculator!prev_total_owed=""),"",Calculator!prev_pmt_num+1)</f>
        <v/>
      </c>
      <c r="B515" s="68" t="str">
        <f t="shared" si="1"/>
        <v/>
      </c>
      <c r="C515" s="47" t="str">
        <f>IF(A515="","",MIN(D515+Calculator!prev_prin_balance,Calculator!loan_payment+J515))</f>
        <v/>
      </c>
      <c r="D515" s="47" t="str">
        <f>IF(A515="","",ROUND($D$6/12*MAX(0,(Calculator!prev_prin_balance)),2))</f>
        <v/>
      </c>
      <c r="E515" s="47" t="str">
        <f t="shared" si="2"/>
        <v/>
      </c>
      <c r="F515" s="47" t="str">
        <f>IF(A515="","",ROUND(SUM(Calculator!prev_prin_balance,-E515),2))</f>
        <v/>
      </c>
      <c r="G515" s="69" t="str">
        <f t="shared" si="3"/>
        <v/>
      </c>
      <c r="H515" s="47" t="str">
        <f>IF(A515="","",IF(Calculator!prev_prin_balance=0,MIN(Calculator!prev_heloc_prin_balance+Calculator!prev_heloc_int_balance+K515,MAX(0,Calculator!free_cash_flow+Calculator!loan_payment))+IF($O$7="No",0,Calculator!loan_payment+$I$6),IF($O$7="No",Calculator!free_cash_flow,$I$5)))</f>
        <v/>
      </c>
      <c r="I515" s="47" t="str">
        <f>IF(A515="","",IF($O$7="Yes",$I$6+Calculator!loan_payment,0))</f>
        <v/>
      </c>
      <c r="J515" s="47" t="str">
        <f>IF(A515="","",IF(Calculator!prev_prin_balance&lt;=0,0,IF(Calculator!prev_heloc_prin_balance&lt;Calculator!free_cash_flow,MAX(0,MIN($O$6,D515+Calculator!prev_prin_balance+Calculator!loan_payment)),0)))</f>
        <v/>
      </c>
      <c r="K515" s="47" t="str">
        <f>IF(A515="","",ROUND((B515-Calculator!prev_date)*(Calculator!prev_heloc_rate/$O$8)*MAX(0,Calculator!prev_heloc_prin_balance),2))</f>
        <v/>
      </c>
      <c r="L515" s="47" t="str">
        <f>IF(A515="","",MAX(0,MIN(1*H515,Calculator!prev_heloc_int_balance+K515)))</f>
        <v/>
      </c>
      <c r="M515" s="47" t="str">
        <f>IF(A515="","",(Calculator!prev_heloc_int_balance+K515)-L515)</f>
        <v/>
      </c>
      <c r="N515" s="47" t="str">
        <f t="shared" si="4"/>
        <v/>
      </c>
      <c r="O515" s="47" t="str">
        <f>IF(A515="","",Calculator!prev_heloc_prin_balance-N515)</f>
        <v/>
      </c>
      <c r="P515" s="47" t="str">
        <f t="shared" si="16"/>
        <v/>
      </c>
      <c r="Q515" s="40"/>
      <c r="R515" s="67" t="str">
        <f t="shared" si="5"/>
        <v/>
      </c>
      <c r="S515" s="68" t="str">
        <f t="shared" si="6"/>
        <v/>
      </c>
      <c r="T515" s="47" t="str">
        <f t="shared" si="7"/>
        <v/>
      </c>
      <c r="U515" s="47" t="str">
        <f t="shared" si="8"/>
        <v/>
      </c>
      <c r="V515" s="47" t="str">
        <f t="shared" si="9"/>
        <v/>
      </c>
      <c r="W515" s="47" t="str">
        <f t="shared" si="10"/>
        <v/>
      </c>
      <c r="X515" s="40"/>
      <c r="Y515" s="67" t="str">
        <f t="shared" si="11"/>
        <v/>
      </c>
      <c r="Z515" s="68" t="str">
        <f t="shared" si="12"/>
        <v/>
      </c>
      <c r="AA515" s="47" t="str">
        <f>IF(Y515="","",MIN($D$9+Calculator!free_cash_flow,AD514+AB515))</f>
        <v/>
      </c>
      <c r="AB515" s="47" t="str">
        <f t="shared" si="13"/>
        <v/>
      </c>
      <c r="AC515" s="47" t="str">
        <f t="shared" si="14"/>
        <v/>
      </c>
      <c r="AD515" s="47" t="str">
        <f t="shared" si="15"/>
        <v/>
      </c>
    </row>
    <row r="516" ht="12.75" customHeight="1">
      <c r="A516" s="67" t="str">
        <f>IF(OR(Calculator!prev_total_owed&lt;=0,Calculator!prev_total_owed=""),"",Calculator!prev_pmt_num+1)</f>
        <v/>
      </c>
      <c r="B516" s="68" t="str">
        <f t="shared" si="1"/>
        <v/>
      </c>
      <c r="C516" s="47" t="str">
        <f>IF(A516="","",MIN(D516+Calculator!prev_prin_balance,Calculator!loan_payment+J516))</f>
        <v/>
      </c>
      <c r="D516" s="47" t="str">
        <f>IF(A516="","",ROUND($D$6/12*MAX(0,(Calculator!prev_prin_balance)),2))</f>
        <v/>
      </c>
      <c r="E516" s="47" t="str">
        <f t="shared" si="2"/>
        <v/>
      </c>
      <c r="F516" s="47" t="str">
        <f>IF(A516="","",ROUND(SUM(Calculator!prev_prin_balance,-E516),2))</f>
        <v/>
      </c>
      <c r="G516" s="69" t="str">
        <f t="shared" si="3"/>
        <v/>
      </c>
      <c r="H516" s="47" t="str">
        <f>IF(A516="","",IF(Calculator!prev_prin_balance=0,MIN(Calculator!prev_heloc_prin_balance+Calculator!prev_heloc_int_balance+K516,MAX(0,Calculator!free_cash_flow+Calculator!loan_payment))+IF($O$7="No",0,Calculator!loan_payment+$I$6),IF($O$7="No",Calculator!free_cash_flow,$I$5)))</f>
        <v/>
      </c>
      <c r="I516" s="47" t="str">
        <f>IF(A516="","",IF($O$7="Yes",$I$6+Calculator!loan_payment,0))</f>
        <v/>
      </c>
      <c r="J516" s="47" t="str">
        <f>IF(A516="","",IF(Calculator!prev_prin_balance&lt;=0,0,IF(Calculator!prev_heloc_prin_balance&lt;Calculator!free_cash_flow,MAX(0,MIN($O$6,D516+Calculator!prev_prin_balance+Calculator!loan_payment)),0)))</f>
        <v/>
      </c>
      <c r="K516" s="47" t="str">
        <f>IF(A516="","",ROUND((B516-Calculator!prev_date)*(Calculator!prev_heloc_rate/$O$8)*MAX(0,Calculator!prev_heloc_prin_balance),2))</f>
        <v/>
      </c>
      <c r="L516" s="47" t="str">
        <f>IF(A516="","",MAX(0,MIN(1*H516,Calculator!prev_heloc_int_balance+K516)))</f>
        <v/>
      </c>
      <c r="M516" s="47" t="str">
        <f>IF(A516="","",(Calculator!prev_heloc_int_balance+K516)-L516)</f>
        <v/>
      </c>
      <c r="N516" s="47" t="str">
        <f t="shared" si="4"/>
        <v/>
      </c>
      <c r="O516" s="47" t="str">
        <f>IF(A516="","",Calculator!prev_heloc_prin_balance-N516)</f>
        <v/>
      </c>
      <c r="P516" s="47" t="str">
        <f t="shared" si="16"/>
        <v/>
      </c>
      <c r="Q516" s="40"/>
      <c r="R516" s="67" t="str">
        <f t="shared" si="5"/>
        <v/>
      </c>
      <c r="S516" s="68" t="str">
        <f t="shared" si="6"/>
        <v/>
      </c>
      <c r="T516" s="47" t="str">
        <f t="shared" si="7"/>
        <v/>
      </c>
      <c r="U516" s="47" t="str">
        <f t="shared" si="8"/>
        <v/>
      </c>
      <c r="V516" s="47" t="str">
        <f t="shared" si="9"/>
        <v/>
      </c>
      <c r="W516" s="47" t="str">
        <f t="shared" si="10"/>
        <v/>
      </c>
      <c r="X516" s="40"/>
      <c r="Y516" s="67" t="str">
        <f t="shared" si="11"/>
        <v/>
      </c>
      <c r="Z516" s="68" t="str">
        <f t="shared" si="12"/>
        <v/>
      </c>
      <c r="AA516" s="47" t="str">
        <f>IF(Y516="","",MIN($D$9+Calculator!free_cash_flow,AD515+AB516))</f>
        <v/>
      </c>
      <c r="AB516" s="47" t="str">
        <f t="shared" si="13"/>
        <v/>
      </c>
      <c r="AC516" s="47" t="str">
        <f t="shared" si="14"/>
        <v/>
      </c>
      <c r="AD516" s="47" t="str">
        <f t="shared" si="15"/>
        <v/>
      </c>
    </row>
    <row r="517" ht="12.75" customHeight="1">
      <c r="A517" s="67" t="str">
        <f>IF(OR(Calculator!prev_total_owed&lt;=0,Calculator!prev_total_owed=""),"",Calculator!prev_pmt_num+1)</f>
        <v/>
      </c>
      <c r="B517" s="68" t="str">
        <f t="shared" si="1"/>
        <v/>
      </c>
      <c r="C517" s="47" t="str">
        <f>IF(A517="","",MIN(D517+Calculator!prev_prin_balance,Calculator!loan_payment+J517))</f>
        <v/>
      </c>
      <c r="D517" s="47" t="str">
        <f>IF(A517="","",ROUND($D$6/12*MAX(0,(Calculator!prev_prin_balance)),2))</f>
        <v/>
      </c>
      <c r="E517" s="47" t="str">
        <f t="shared" si="2"/>
        <v/>
      </c>
      <c r="F517" s="47" t="str">
        <f>IF(A517="","",ROUND(SUM(Calculator!prev_prin_balance,-E517),2))</f>
        <v/>
      </c>
      <c r="G517" s="69" t="str">
        <f t="shared" si="3"/>
        <v/>
      </c>
      <c r="H517" s="47" t="str">
        <f>IF(A517="","",IF(Calculator!prev_prin_balance=0,MIN(Calculator!prev_heloc_prin_balance+Calculator!prev_heloc_int_balance+K517,MAX(0,Calculator!free_cash_flow+Calculator!loan_payment))+IF($O$7="No",0,Calculator!loan_payment+$I$6),IF($O$7="No",Calculator!free_cash_flow,$I$5)))</f>
        <v/>
      </c>
      <c r="I517" s="47" t="str">
        <f>IF(A517="","",IF($O$7="Yes",$I$6+Calculator!loan_payment,0))</f>
        <v/>
      </c>
      <c r="J517" s="47" t="str">
        <f>IF(A517="","",IF(Calculator!prev_prin_balance&lt;=0,0,IF(Calculator!prev_heloc_prin_balance&lt;Calculator!free_cash_flow,MAX(0,MIN($O$6,D517+Calculator!prev_prin_balance+Calculator!loan_payment)),0)))</f>
        <v/>
      </c>
      <c r="K517" s="47" t="str">
        <f>IF(A517="","",ROUND((B517-Calculator!prev_date)*(Calculator!prev_heloc_rate/$O$8)*MAX(0,Calculator!prev_heloc_prin_balance),2))</f>
        <v/>
      </c>
      <c r="L517" s="47" t="str">
        <f>IF(A517="","",MAX(0,MIN(1*H517,Calculator!prev_heloc_int_balance+K517)))</f>
        <v/>
      </c>
      <c r="M517" s="47" t="str">
        <f>IF(A517="","",(Calculator!prev_heloc_int_balance+K517)-L517)</f>
        <v/>
      </c>
      <c r="N517" s="47" t="str">
        <f t="shared" si="4"/>
        <v/>
      </c>
      <c r="O517" s="47" t="str">
        <f>IF(A517="","",Calculator!prev_heloc_prin_balance-N517)</f>
        <v/>
      </c>
      <c r="P517" s="47" t="str">
        <f t="shared" si="16"/>
        <v/>
      </c>
      <c r="Q517" s="40"/>
      <c r="R517" s="67" t="str">
        <f t="shared" si="5"/>
        <v/>
      </c>
      <c r="S517" s="68" t="str">
        <f t="shared" si="6"/>
        <v/>
      </c>
      <c r="T517" s="47" t="str">
        <f t="shared" si="7"/>
        <v/>
      </c>
      <c r="U517" s="47" t="str">
        <f t="shared" si="8"/>
        <v/>
      </c>
      <c r="V517" s="47" t="str">
        <f t="shared" si="9"/>
        <v/>
      </c>
      <c r="W517" s="47" t="str">
        <f t="shared" si="10"/>
        <v/>
      </c>
      <c r="X517" s="40"/>
      <c r="Y517" s="67" t="str">
        <f t="shared" si="11"/>
        <v/>
      </c>
      <c r="Z517" s="68" t="str">
        <f t="shared" si="12"/>
        <v/>
      </c>
      <c r="AA517" s="47" t="str">
        <f>IF(Y517="","",MIN($D$9+Calculator!free_cash_flow,AD516+AB517))</f>
        <v/>
      </c>
      <c r="AB517" s="47" t="str">
        <f t="shared" si="13"/>
        <v/>
      </c>
      <c r="AC517" s="47" t="str">
        <f t="shared" si="14"/>
        <v/>
      </c>
      <c r="AD517" s="47" t="str">
        <f t="shared" si="15"/>
        <v/>
      </c>
    </row>
    <row r="518" ht="12.75" customHeight="1">
      <c r="A518" s="67" t="str">
        <f>IF(OR(Calculator!prev_total_owed&lt;=0,Calculator!prev_total_owed=""),"",Calculator!prev_pmt_num+1)</f>
        <v/>
      </c>
      <c r="B518" s="68" t="str">
        <f t="shared" si="1"/>
        <v/>
      </c>
      <c r="C518" s="47" t="str">
        <f>IF(A518="","",MIN(D518+Calculator!prev_prin_balance,Calculator!loan_payment+J518))</f>
        <v/>
      </c>
      <c r="D518" s="47" t="str">
        <f>IF(A518="","",ROUND($D$6/12*MAX(0,(Calculator!prev_prin_balance)),2))</f>
        <v/>
      </c>
      <c r="E518" s="47" t="str">
        <f t="shared" si="2"/>
        <v/>
      </c>
      <c r="F518" s="47" t="str">
        <f>IF(A518="","",ROUND(SUM(Calculator!prev_prin_balance,-E518),2))</f>
        <v/>
      </c>
      <c r="G518" s="69" t="str">
        <f t="shared" si="3"/>
        <v/>
      </c>
      <c r="H518" s="47" t="str">
        <f>IF(A518="","",IF(Calculator!prev_prin_balance=0,MIN(Calculator!prev_heloc_prin_balance+Calculator!prev_heloc_int_balance+K518,MAX(0,Calculator!free_cash_flow+Calculator!loan_payment))+IF($O$7="No",0,Calculator!loan_payment+$I$6),IF($O$7="No",Calculator!free_cash_flow,$I$5)))</f>
        <v/>
      </c>
      <c r="I518" s="47" t="str">
        <f>IF(A518="","",IF($O$7="Yes",$I$6+Calculator!loan_payment,0))</f>
        <v/>
      </c>
      <c r="J518" s="47" t="str">
        <f>IF(A518="","",IF(Calculator!prev_prin_balance&lt;=0,0,IF(Calculator!prev_heloc_prin_balance&lt;Calculator!free_cash_flow,MAX(0,MIN($O$6,D518+Calculator!prev_prin_balance+Calculator!loan_payment)),0)))</f>
        <v/>
      </c>
      <c r="K518" s="47" t="str">
        <f>IF(A518="","",ROUND((B518-Calculator!prev_date)*(Calculator!prev_heloc_rate/$O$8)*MAX(0,Calculator!prev_heloc_prin_balance),2))</f>
        <v/>
      </c>
      <c r="L518" s="47" t="str">
        <f>IF(A518="","",MAX(0,MIN(1*H518,Calculator!prev_heloc_int_balance+K518)))</f>
        <v/>
      </c>
      <c r="M518" s="47" t="str">
        <f>IF(A518="","",(Calculator!prev_heloc_int_balance+K518)-L518)</f>
        <v/>
      </c>
      <c r="N518" s="47" t="str">
        <f t="shared" si="4"/>
        <v/>
      </c>
      <c r="O518" s="47" t="str">
        <f>IF(A518="","",Calculator!prev_heloc_prin_balance-N518)</f>
        <v/>
      </c>
      <c r="P518" s="47" t="str">
        <f t="shared" si="16"/>
        <v/>
      </c>
      <c r="Q518" s="40"/>
      <c r="R518" s="67" t="str">
        <f t="shared" si="5"/>
        <v/>
      </c>
      <c r="S518" s="68" t="str">
        <f t="shared" si="6"/>
        <v/>
      </c>
      <c r="T518" s="47" t="str">
        <f t="shared" si="7"/>
        <v/>
      </c>
      <c r="U518" s="47" t="str">
        <f t="shared" si="8"/>
        <v/>
      </c>
      <c r="V518" s="47" t="str">
        <f t="shared" si="9"/>
        <v/>
      </c>
      <c r="W518" s="47" t="str">
        <f t="shared" si="10"/>
        <v/>
      </c>
      <c r="X518" s="40"/>
      <c r="Y518" s="67" t="str">
        <f t="shared" si="11"/>
        <v/>
      </c>
      <c r="Z518" s="68" t="str">
        <f t="shared" si="12"/>
        <v/>
      </c>
      <c r="AA518" s="47" t="str">
        <f>IF(Y518="","",MIN($D$9+Calculator!free_cash_flow,AD517+AB518))</f>
        <v/>
      </c>
      <c r="AB518" s="47" t="str">
        <f t="shared" si="13"/>
        <v/>
      </c>
      <c r="AC518" s="47" t="str">
        <f t="shared" si="14"/>
        <v/>
      </c>
      <c r="AD518" s="47" t="str">
        <f t="shared" si="15"/>
        <v/>
      </c>
    </row>
    <row r="519" ht="12.75" customHeight="1">
      <c r="A519" s="67" t="str">
        <f>IF(OR(Calculator!prev_total_owed&lt;=0,Calculator!prev_total_owed=""),"",Calculator!prev_pmt_num+1)</f>
        <v/>
      </c>
      <c r="B519" s="68" t="str">
        <f t="shared" si="1"/>
        <v/>
      </c>
      <c r="C519" s="47" t="str">
        <f>IF(A519="","",MIN(D519+Calculator!prev_prin_balance,Calculator!loan_payment+J519))</f>
        <v/>
      </c>
      <c r="D519" s="47" t="str">
        <f>IF(A519="","",ROUND($D$6/12*MAX(0,(Calculator!prev_prin_balance)),2))</f>
        <v/>
      </c>
      <c r="E519" s="47" t="str">
        <f t="shared" si="2"/>
        <v/>
      </c>
      <c r="F519" s="47" t="str">
        <f>IF(A519="","",ROUND(SUM(Calculator!prev_prin_balance,-E519),2))</f>
        <v/>
      </c>
      <c r="G519" s="69" t="str">
        <f t="shared" si="3"/>
        <v/>
      </c>
      <c r="H519" s="47" t="str">
        <f>IF(A519="","",IF(Calculator!prev_prin_balance=0,MIN(Calculator!prev_heloc_prin_balance+Calculator!prev_heloc_int_balance+K519,MAX(0,Calculator!free_cash_flow+Calculator!loan_payment))+IF($O$7="No",0,Calculator!loan_payment+$I$6),IF($O$7="No",Calculator!free_cash_flow,$I$5)))</f>
        <v/>
      </c>
      <c r="I519" s="47" t="str">
        <f>IF(A519="","",IF($O$7="Yes",$I$6+Calculator!loan_payment,0))</f>
        <v/>
      </c>
      <c r="J519" s="47" t="str">
        <f>IF(A519="","",IF(Calculator!prev_prin_balance&lt;=0,0,IF(Calculator!prev_heloc_prin_balance&lt;Calculator!free_cash_flow,MAX(0,MIN($O$6,D519+Calculator!prev_prin_balance+Calculator!loan_payment)),0)))</f>
        <v/>
      </c>
      <c r="K519" s="47" t="str">
        <f>IF(A519="","",ROUND((B519-Calculator!prev_date)*(Calculator!prev_heloc_rate/$O$8)*MAX(0,Calculator!prev_heloc_prin_balance),2))</f>
        <v/>
      </c>
      <c r="L519" s="47" t="str">
        <f>IF(A519="","",MAX(0,MIN(1*H519,Calculator!prev_heloc_int_balance+K519)))</f>
        <v/>
      </c>
      <c r="M519" s="47" t="str">
        <f>IF(A519="","",(Calculator!prev_heloc_int_balance+K519)-L519)</f>
        <v/>
      </c>
      <c r="N519" s="47" t="str">
        <f t="shared" si="4"/>
        <v/>
      </c>
      <c r="O519" s="47" t="str">
        <f>IF(A519="","",Calculator!prev_heloc_prin_balance-N519)</f>
        <v/>
      </c>
      <c r="P519" s="47" t="str">
        <f t="shared" si="16"/>
        <v/>
      </c>
      <c r="Q519" s="40"/>
      <c r="R519" s="67" t="str">
        <f t="shared" si="5"/>
        <v/>
      </c>
      <c r="S519" s="68" t="str">
        <f t="shared" si="6"/>
        <v/>
      </c>
      <c r="T519" s="47" t="str">
        <f t="shared" si="7"/>
        <v/>
      </c>
      <c r="U519" s="47" t="str">
        <f t="shared" si="8"/>
        <v/>
      </c>
      <c r="V519" s="47" t="str">
        <f t="shared" si="9"/>
        <v/>
      </c>
      <c r="W519" s="47" t="str">
        <f t="shared" si="10"/>
        <v/>
      </c>
      <c r="X519" s="40"/>
      <c r="Y519" s="67" t="str">
        <f t="shared" si="11"/>
        <v/>
      </c>
      <c r="Z519" s="68" t="str">
        <f t="shared" si="12"/>
        <v/>
      </c>
      <c r="AA519" s="47" t="str">
        <f>IF(Y519="","",MIN($D$9+Calculator!free_cash_flow,AD518+AB519))</f>
        <v/>
      </c>
      <c r="AB519" s="47" t="str">
        <f t="shared" si="13"/>
        <v/>
      </c>
      <c r="AC519" s="47" t="str">
        <f t="shared" si="14"/>
        <v/>
      </c>
      <c r="AD519" s="47" t="str">
        <f t="shared" si="15"/>
        <v/>
      </c>
    </row>
    <row r="520" ht="12.75" customHeight="1">
      <c r="A520" s="67" t="str">
        <f>IF(OR(Calculator!prev_total_owed&lt;=0,Calculator!prev_total_owed=""),"",Calculator!prev_pmt_num+1)</f>
        <v/>
      </c>
      <c r="B520" s="68" t="str">
        <f t="shared" si="1"/>
        <v/>
      </c>
      <c r="C520" s="47" t="str">
        <f>IF(A520="","",MIN(D520+Calculator!prev_prin_balance,Calculator!loan_payment+J520))</f>
        <v/>
      </c>
      <c r="D520" s="47" t="str">
        <f>IF(A520="","",ROUND($D$6/12*MAX(0,(Calculator!prev_prin_balance)),2))</f>
        <v/>
      </c>
      <c r="E520" s="47" t="str">
        <f t="shared" si="2"/>
        <v/>
      </c>
      <c r="F520" s="47" t="str">
        <f>IF(A520="","",ROUND(SUM(Calculator!prev_prin_balance,-E520),2))</f>
        <v/>
      </c>
      <c r="G520" s="69" t="str">
        <f t="shared" si="3"/>
        <v/>
      </c>
      <c r="H520" s="47" t="str">
        <f>IF(A520="","",IF(Calculator!prev_prin_balance=0,MIN(Calculator!prev_heloc_prin_balance+Calculator!prev_heloc_int_balance+K520,MAX(0,Calculator!free_cash_flow+Calculator!loan_payment))+IF($O$7="No",0,Calculator!loan_payment+$I$6),IF($O$7="No",Calculator!free_cash_flow,$I$5)))</f>
        <v/>
      </c>
      <c r="I520" s="47" t="str">
        <f>IF(A520="","",IF($O$7="Yes",$I$6+Calculator!loan_payment,0))</f>
        <v/>
      </c>
      <c r="J520" s="47" t="str">
        <f>IF(A520="","",IF(Calculator!prev_prin_balance&lt;=0,0,IF(Calculator!prev_heloc_prin_balance&lt;Calculator!free_cash_flow,MAX(0,MIN($O$6,D520+Calculator!prev_prin_balance+Calculator!loan_payment)),0)))</f>
        <v/>
      </c>
      <c r="K520" s="47" t="str">
        <f>IF(A520="","",ROUND((B520-Calculator!prev_date)*(Calculator!prev_heloc_rate/$O$8)*MAX(0,Calculator!prev_heloc_prin_balance),2))</f>
        <v/>
      </c>
      <c r="L520" s="47" t="str">
        <f>IF(A520="","",MAX(0,MIN(1*H520,Calculator!prev_heloc_int_balance+K520)))</f>
        <v/>
      </c>
      <c r="M520" s="47" t="str">
        <f>IF(A520="","",(Calculator!prev_heloc_int_balance+K520)-L520)</f>
        <v/>
      </c>
      <c r="N520" s="47" t="str">
        <f t="shared" si="4"/>
        <v/>
      </c>
      <c r="O520" s="47" t="str">
        <f>IF(A520="","",Calculator!prev_heloc_prin_balance-N520)</f>
        <v/>
      </c>
      <c r="P520" s="47" t="str">
        <f t="shared" si="16"/>
        <v/>
      </c>
      <c r="Q520" s="40"/>
      <c r="R520" s="67" t="str">
        <f t="shared" si="5"/>
        <v/>
      </c>
      <c r="S520" s="68" t="str">
        <f t="shared" si="6"/>
        <v/>
      </c>
      <c r="T520" s="47" t="str">
        <f t="shared" si="7"/>
        <v/>
      </c>
      <c r="U520" s="47" t="str">
        <f t="shared" si="8"/>
        <v/>
      </c>
      <c r="V520" s="47" t="str">
        <f t="shared" si="9"/>
        <v/>
      </c>
      <c r="W520" s="47" t="str">
        <f t="shared" si="10"/>
        <v/>
      </c>
      <c r="X520" s="40"/>
      <c r="Y520" s="67" t="str">
        <f t="shared" si="11"/>
        <v/>
      </c>
      <c r="Z520" s="68" t="str">
        <f t="shared" si="12"/>
        <v/>
      </c>
      <c r="AA520" s="47" t="str">
        <f>IF(Y520="","",MIN($D$9+Calculator!free_cash_flow,AD519+AB520))</f>
        <v/>
      </c>
      <c r="AB520" s="47" t="str">
        <f t="shared" si="13"/>
        <v/>
      </c>
      <c r="AC520" s="47" t="str">
        <f t="shared" si="14"/>
        <v/>
      </c>
      <c r="AD520" s="47" t="str">
        <f t="shared" si="15"/>
        <v/>
      </c>
    </row>
    <row r="521" ht="12.75" customHeight="1">
      <c r="A521" s="67" t="str">
        <f>IF(OR(Calculator!prev_total_owed&lt;=0,Calculator!prev_total_owed=""),"",Calculator!prev_pmt_num+1)</f>
        <v/>
      </c>
      <c r="B521" s="68" t="str">
        <f t="shared" si="1"/>
        <v/>
      </c>
      <c r="C521" s="47" t="str">
        <f>IF(A521="","",MIN(D521+Calculator!prev_prin_balance,Calculator!loan_payment+J521))</f>
        <v/>
      </c>
      <c r="D521" s="47" t="str">
        <f>IF(A521="","",ROUND($D$6/12*MAX(0,(Calculator!prev_prin_balance)),2))</f>
        <v/>
      </c>
      <c r="E521" s="47" t="str">
        <f t="shared" si="2"/>
        <v/>
      </c>
      <c r="F521" s="47" t="str">
        <f>IF(A521="","",ROUND(SUM(Calculator!prev_prin_balance,-E521),2))</f>
        <v/>
      </c>
      <c r="G521" s="69" t="str">
        <f t="shared" si="3"/>
        <v/>
      </c>
      <c r="H521" s="47" t="str">
        <f>IF(A521="","",IF(Calculator!prev_prin_balance=0,MIN(Calculator!prev_heloc_prin_balance+Calculator!prev_heloc_int_balance+K521,MAX(0,Calculator!free_cash_flow+Calculator!loan_payment))+IF($O$7="No",0,Calculator!loan_payment+$I$6),IF($O$7="No",Calculator!free_cash_flow,$I$5)))</f>
        <v/>
      </c>
      <c r="I521" s="47" t="str">
        <f>IF(A521="","",IF($O$7="Yes",$I$6+Calculator!loan_payment,0))</f>
        <v/>
      </c>
      <c r="J521" s="47" t="str">
        <f>IF(A521="","",IF(Calculator!prev_prin_balance&lt;=0,0,IF(Calculator!prev_heloc_prin_balance&lt;Calculator!free_cash_flow,MAX(0,MIN($O$6,D521+Calculator!prev_prin_balance+Calculator!loan_payment)),0)))</f>
        <v/>
      </c>
      <c r="K521" s="47" t="str">
        <f>IF(A521="","",ROUND((B521-Calculator!prev_date)*(Calculator!prev_heloc_rate/$O$8)*MAX(0,Calculator!prev_heloc_prin_balance),2))</f>
        <v/>
      </c>
      <c r="L521" s="47" t="str">
        <f>IF(A521="","",MAX(0,MIN(1*H521,Calculator!prev_heloc_int_balance+K521)))</f>
        <v/>
      </c>
      <c r="M521" s="47" t="str">
        <f>IF(A521="","",(Calculator!prev_heloc_int_balance+K521)-L521)</f>
        <v/>
      </c>
      <c r="N521" s="47" t="str">
        <f t="shared" si="4"/>
        <v/>
      </c>
      <c r="O521" s="47" t="str">
        <f>IF(A521="","",Calculator!prev_heloc_prin_balance-N521)</f>
        <v/>
      </c>
      <c r="P521" s="47" t="str">
        <f t="shared" si="16"/>
        <v/>
      </c>
      <c r="Q521" s="40"/>
      <c r="R521" s="67" t="str">
        <f t="shared" si="5"/>
        <v/>
      </c>
      <c r="S521" s="68" t="str">
        <f t="shared" si="6"/>
        <v/>
      </c>
      <c r="T521" s="47" t="str">
        <f t="shared" si="7"/>
        <v/>
      </c>
      <c r="U521" s="47" t="str">
        <f t="shared" si="8"/>
        <v/>
      </c>
      <c r="V521" s="47" t="str">
        <f t="shared" si="9"/>
        <v/>
      </c>
      <c r="W521" s="47" t="str">
        <f t="shared" si="10"/>
        <v/>
      </c>
      <c r="X521" s="40"/>
      <c r="Y521" s="67" t="str">
        <f t="shared" si="11"/>
        <v/>
      </c>
      <c r="Z521" s="68" t="str">
        <f t="shared" si="12"/>
        <v/>
      </c>
      <c r="AA521" s="47" t="str">
        <f>IF(Y521="","",MIN($D$9+Calculator!free_cash_flow,AD520+AB521))</f>
        <v/>
      </c>
      <c r="AB521" s="47" t="str">
        <f t="shared" si="13"/>
        <v/>
      </c>
      <c r="AC521" s="47" t="str">
        <f t="shared" si="14"/>
        <v/>
      </c>
      <c r="AD521" s="47" t="str">
        <f t="shared" si="15"/>
        <v/>
      </c>
    </row>
    <row r="522" ht="12.75" customHeight="1">
      <c r="A522" s="67" t="str">
        <f>IF(OR(Calculator!prev_total_owed&lt;=0,Calculator!prev_total_owed=""),"",Calculator!prev_pmt_num+1)</f>
        <v/>
      </c>
      <c r="B522" s="68" t="str">
        <f t="shared" si="1"/>
        <v/>
      </c>
      <c r="C522" s="47" t="str">
        <f>IF(A522="","",MIN(D522+Calculator!prev_prin_balance,Calculator!loan_payment+J522))</f>
        <v/>
      </c>
      <c r="D522" s="47" t="str">
        <f>IF(A522="","",ROUND($D$6/12*MAX(0,(Calculator!prev_prin_balance)),2))</f>
        <v/>
      </c>
      <c r="E522" s="47" t="str">
        <f t="shared" si="2"/>
        <v/>
      </c>
      <c r="F522" s="47" t="str">
        <f>IF(A522="","",ROUND(SUM(Calculator!prev_prin_balance,-E522),2))</f>
        <v/>
      </c>
      <c r="G522" s="69" t="str">
        <f t="shared" si="3"/>
        <v/>
      </c>
      <c r="H522" s="47" t="str">
        <f>IF(A522="","",IF(Calculator!prev_prin_balance=0,MIN(Calculator!prev_heloc_prin_balance+Calculator!prev_heloc_int_balance+K522,MAX(0,Calculator!free_cash_flow+Calculator!loan_payment))+IF($O$7="No",0,Calculator!loan_payment+$I$6),IF($O$7="No",Calculator!free_cash_flow,$I$5)))</f>
        <v/>
      </c>
      <c r="I522" s="47" t="str">
        <f>IF(A522="","",IF($O$7="Yes",$I$6+Calculator!loan_payment,0))</f>
        <v/>
      </c>
      <c r="J522" s="47" t="str">
        <f>IF(A522="","",IF(Calculator!prev_prin_balance&lt;=0,0,IF(Calculator!prev_heloc_prin_balance&lt;Calculator!free_cash_flow,MAX(0,MIN($O$6,D522+Calculator!prev_prin_balance+Calculator!loan_payment)),0)))</f>
        <v/>
      </c>
      <c r="K522" s="47" t="str">
        <f>IF(A522="","",ROUND((B522-Calculator!prev_date)*(Calculator!prev_heloc_rate/$O$8)*MAX(0,Calculator!prev_heloc_prin_balance),2))</f>
        <v/>
      </c>
      <c r="L522" s="47" t="str">
        <f>IF(A522="","",MAX(0,MIN(1*H522,Calculator!prev_heloc_int_balance+K522)))</f>
        <v/>
      </c>
      <c r="M522" s="47" t="str">
        <f>IF(A522="","",(Calculator!prev_heloc_int_balance+K522)-L522)</f>
        <v/>
      </c>
      <c r="N522" s="47" t="str">
        <f t="shared" si="4"/>
        <v/>
      </c>
      <c r="O522" s="47" t="str">
        <f>IF(A522="","",Calculator!prev_heloc_prin_balance-N522)</f>
        <v/>
      </c>
      <c r="P522" s="47" t="str">
        <f t="shared" si="16"/>
        <v/>
      </c>
      <c r="Q522" s="40"/>
      <c r="R522" s="67" t="str">
        <f t="shared" si="5"/>
        <v/>
      </c>
      <c r="S522" s="68" t="str">
        <f t="shared" si="6"/>
        <v/>
      </c>
      <c r="T522" s="47" t="str">
        <f t="shared" si="7"/>
        <v/>
      </c>
      <c r="U522" s="47" t="str">
        <f t="shared" si="8"/>
        <v/>
      </c>
      <c r="V522" s="47" t="str">
        <f t="shared" si="9"/>
        <v/>
      </c>
      <c r="W522" s="47" t="str">
        <f t="shared" si="10"/>
        <v/>
      </c>
      <c r="X522" s="40"/>
      <c r="Y522" s="67" t="str">
        <f t="shared" si="11"/>
        <v/>
      </c>
      <c r="Z522" s="68" t="str">
        <f t="shared" si="12"/>
        <v/>
      </c>
      <c r="AA522" s="47" t="str">
        <f>IF(Y522="","",MIN($D$9+Calculator!free_cash_flow,AD521+AB522))</f>
        <v/>
      </c>
      <c r="AB522" s="47" t="str">
        <f t="shared" si="13"/>
        <v/>
      </c>
      <c r="AC522" s="47" t="str">
        <f t="shared" si="14"/>
        <v/>
      </c>
      <c r="AD522" s="47" t="str">
        <f t="shared" si="15"/>
        <v/>
      </c>
    </row>
    <row r="523" ht="12.75" customHeight="1">
      <c r="A523" s="67" t="str">
        <f>IF(OR(Calculator!prev_total_owed&lt;=0,Calculator!prev_total_owed=""),"",Calculator!prev_pmt_num+1)</f>
        <v/>
      </c>
      <c r="B523" s="68" t="str">
        <f t="shared" si="1"/>
        <v/>
      </c>
      <c r="C523" s="47" t="str">
        <f>IF(A523="","",MIN(D523+Calculator!prev_prin_balance,Calculator!loan_payment+J523))</f>
        <v/>
      </c>
      <c r="D523" s="47" t="str">
        <f>IF(A523="","",ROUND($D$6/12*MAX(0,(Calculator!prev_prin_balance)),2))</f>
        <v/>
      </c>
      <c r="E523" s="47" t="str">
        <f t="shared" si="2"/>
        <v/>
      </c>
      <c r="F523" s="47" t="str">
        <f>IF(A523="","",ROUND(SUM(Calculator!prev_prin_balance,-E523),2))</f>
        <v/>
      </c>
      <c r="G523" s="69" t="str">
        <f t="shared" si="3"/>
        <v/>
      </c>
      <c r="H523" s="47" t="str">
        <f>IF(A523="","",IF(Calculator!prev_prin_balance=0,MIN(Calculator!prev_heloc_prin_balance+Calculator!prev_heloc_int_balance+K523,MAX(0,Calculator!free_cash_flow+Calculator!loan_payment))+IF($O$7="No",0,Calculator!loan_payment+$I$6),IF($O$7="No",Calculator!free_cash_flow,$I$5)))</f>
        <v/>
      </c>
      <c r="I523" s="47" t="str">
        <f>IF(A523="","",IF($O$7="Yes",$I$6+Calculator!loan_payment,0))</f>
        <v/>
      </c>
      <c r="J523" s="47" t="str">
        <f>IF(A523="","",IF(Calculator!prev_prin_balance&lt;=0,0,IF(Calculator!prev_heloc_prin_balance&lt;Calculator!free_cash_flow,MAX(0,MIN($O$6,D523+Calculator!prev_prin_balance+Calculator!loan_payment)),0)))</f>
        <v/>
      </c>
      <c r="K523" s="47" t="str">
        <f>IF(A523="","",ROUND((B523-Calculator!prev_date)*(Calculator!prev_heloc_rate/$O$8)*MAX(0,Calculator!prev_heloc_prin_balance),2))</f>
        <v/>
      </c>
      <c r="L523" s="47" t="str">
        <f>IF(A523="","",MAX(0,MIN(1*H523,Calculator!prev_heloc_int_balance+K523)))</f>
        <v/>
      </c>
      <c r="M523" s="47" t="str">
        <f>IF(A523="","",(Calculator!prev_heloc_int_balance+K523)-L523)</f>
        <v/>
      </c>
      <c r="N523" s="47" t="str">
        <f t="shared" si="4"/>
        <v/>
      </c>
      <c r="O523" s="47" t="str">
        <f>IF(A523="","",Calculator!prev_heloc_prin_balance-N523)</f>
        <v/>
      </c>
      <c r="P523" s="47" t="str">
        <f t="shared" si="16"/>
        <v/>
      </c>
      <c r="Q523" s="40"/>
      <c r="R523" s="67" t="str">
        <f t="shared" si="5"/>
        <v/>
      </c>
      <c r="S523" s="68" t="str">
        <f t="shared" si="6"/>
        <v/>
      </c>
      <c r="T523" s="47" t="str">
        <f t="shared" si="7"/>
        <v/>
      </c>
      <c r="U523" s="47" t="str">
        <f t="shared" si="8"/>
        <v/>
      </c>
      <c r="V523" s="47" t="str">
        <f t="shared" si="9"/>
        <v/>
      </c>
      <c r="W523" s="47" t="str">
        <f t="shared" si="10"/>
        <v/>
      </c>
      <c r="X523" s="40"/>
      <c r="Y523" s="67" t="str">
        <f t="shared" si="11"/>
        <v/>
      </c>
      <c r="Z523" s="68" t="str">
        <f t="shared" si="12"/>
        <v/>
      </c>
      <c r="AA523" s="47" t="str">
        <f>IF(Y523="","",MIN($D$9+Calculator!free_cash_flow,AD522+AB523))</f>
        <v/>
      </c>
      <c r="AB523" s="47" t="str">
        <f t="shared" si="13"/>
        <v/>
      </c>
      <c r="AC523" s="47" t="str">
        <f t="shared" si="14"/>
        <v/>
      </c>
      <c r="AD523" s="47" t="str">
        <f t="shared" si="15"/>
        <v/>
      </c>
    </row>
    <row r="524" ht="12.75" customHeight="1">
      <c r="A524" s="67" t="str">
        <f>IF(OR(Calculator!prev_total_owed&lt;=0,Calculator!prev_total_owed=""),"",Calculator!prev_pmt_num+1)</f>
        <v/>
      </c>
      <c r="B524" s="68" t="str">
        <f t="shared" si="1"/>
        <v/>
      </c>
      <c r="C524" s="47" t="str">
        <f>IF(A524="","",MIN(D524+Calculator!prev_prin_balance,Calculator!loan_payment+J524))</f>
        <v/>
      </c>
      <c r="D524" s="47" t="str">
        <f>IF(A524="","",ROUND($D$6/12*MAX(0,(Calculator!prev_prin_balance)),2))</f>
        <v/>
      </c>
      <c r="E524" s="47" t="str">
        <f t="shared" si="2"/>
        <v/>
      </c>
      <c r="F524" s="47" t="str">
        <f>IF(A524="","",ROUND(SUM(Calculator!prev_prin_balance,-E524),2))</f>
        <v/>
      </c>
      <c r="G524" s="69" t="str">
        <f t="shared" si="3"/>
        <v/>
      </c>
      <c r="H524" s="47" t="str">
        <f>IF(A524="","",IF(Calculator!prev_prin_balance=0,MIN(Calculator!prev_heloc_prin_balance+Calculator!prev_heloc_int_balance+K524,MAX(0,Calculator!free_cash_flow+Calculator!loan_payment))+IF($O$7="No",0,Calculator!loan_payment+$I$6),IF($O$7="No",Calculator!free_cash_flow,$I$5)))</f>
        <v/>
      </c>
      <c r="I524" s="47" t="str">
        <f>IF(A524="","",IF($O$7="Yes",$I$6+Calculator!loan_payment,0))</f>
        <v/>
      </c>
      <c r="J524" s="47" t="str">
        <f>IF(A524="","",IF(Calculator!prev_prin_balance&lt;=0,0,IF(Calculator!prev_heloc_prin_balance&lt;Calculator!free_cash_flow,MAX(0,MIN($O$6,D524+Calculator!prev_prin_balance+Calculator!loan_payment)),0)))</f>
        <v/>
      </c>
      <c r="K524" s="47" t="str">
        <f>IF(A524="","",ROUND((B524-Calculator!prev_date)*(Calculator!prev_heloc_rate/$O$8)*MAX(0,Calculator!prev_heloc_prin_balance),2))</f>
        <v/>
      </c>
      <c r="L524" s="47" t="str">
        <f>IF(A524="","",MAX(0,MIN(1*H524,Calculator!prev_heloc_int_balance+K524)))</f>
        <v/>
      </c>
      <c r="M524" s="47" t="str">
        <f>IF(A524="","",(Calculator!prev_heloc_int_balance+K524)-L524)</f>
        <v/>
      </c>
      <c r="N524" s="47" t="str">
        <f t="shared" si="4"/>
        <v/>
      </c>
      <c r="O524" s="47" t="str">
        <f>IF(A524="","",Calculator!prev_heloc_prin_balance-N524)</f>
        <v/>
      </c>
      <c r="P524" s="47" t="str">
        <f t="shared" si="16"/>
        <v/>
      </c>
      <c r="Q524" s="40"/>
      <c r="R524" s="67" t="str">
        <f t="shared" si="5"/>
        <v/>
      </c>
      <c r="S524" s="68" t="str">
        <f t="shared" si="6"/>
        <v/>
      </c>
      <c r="T524" s="47" t="str">
        <f t="shared" si="7"/>
        <v/>
      </c>
      <c r="U524" s="47" t="str">
        <f t="shared" si="8"/>
        <v/>
      </c>
      <c r="V524" s="47" t="str">
        <f t="shared" si="9"/>
        <v/>
      </c>
      <c r="W524" s="47" t="str">
        <f t="shared" si="10"/>
        <v/>
      </c>
      <c r="X524" s="40"/>
      <c r="Y524" s="67" t="str">
        <f t="shared" si="11"/>
        <v/>
      </c>
      <c r="Z524" s="68" t="str">
        <f t="shared" si="12"/>
        <v/>
      </c>
      <c r="AA524" s="47" t="str">
        <f>IF(Y524="","",MIN($D$9+Calculator!free_cash_flow,AD523+AB524))</f>
        <v/>
      </c>
      <c r="AB524" s="47" t="str">
        <f t="shared" si="13"/>
        <v/>
      </c>
      <c r="AC524" s="47" t="str">
        <f t="shared" si="14"/>
        <v/>
      </c>
      <c r="AD524" s="47" t="str">
        <f t="shared" si="15"/>
        <v/>
      </c>
    </row>
    <row r="525" ht="12.75" customHeight="1">
      <c r="A525" s="67" t="str">
        <f>IF(OR(Calculator!prev_total_owed&lt;=0,Calculator!prev_total_owed=""),"",Calculator!prev_pmt_num+1)</f>
        <v/>
      </c>
      <c r="B525" s="68" t="str">
        <f t="shared" si="1"/>
        <v/>
      </c>
      <c r="C525" s="47" t="str">
        <f>IF(A525="","",MIN(D525+Calculator!prev_prin_balance,Calculator!loan_payment+J525))</f>
        <v/>
      </c>
      <c r="D525" s="47" t="str">
        <f>IF(A525="","",ROUND($D$6/12*MAX(0,(Calculator!prev_prin_balance)),2))</f>
        <v/>
      </c>
      <c r="E525" s="47" t="str">
        <f t="shared" si="2"/>
        <v/>
      </c>
      <c r="F525" s="47" t="str">
        <f>IF(A525="","",ROUND(SUM(Calculator!prev_prin_balance,-E525),2))</f>
        <v/>
      </c>
      <c r="G525" s="69" t="str">
        <f t="shared" si="3"/>
        <v/>
      </c>
      <c r="H525" s="47" t="str">
        <f>IF(A525="","",IF(Calculator!prev_prin_balance=0,MIN(Calculator!prev_heloc_prin_balance+Calculator!prev_heloc_int_balance+K525,MAX(0,Calculator!free_cash_flow+Calculator!loan_payment))+IF($O$7="No",0,Calculator!loan_payment+$I$6),IF($O$7="No",Calculator!free_cash_flow,$I$5)))</f>
        <v/>
      </c>
      <c r="I525" s="47" t="str">
        <f>IF(A525="","",IF($O$7="Yes",$I$6+Calculator!loan_payment,0))</f>
        <v/>
      </c>
      <c r="J525" s="47" t="str">
        <f>IF(A525="","",IF(Calculator!prev_prin_balance&lt;=0,0,IF(Calculator!prev_heloc_prin_balance&lt;Calculator!free_cash_flow,MAX(0,MIN($O$6,D525+Calculator!prev_prin_balance+Calculator!loan_payment)),0)))</f>
        <v/>
      </c>
      <c r="K525" s="47" t="str">
        <f>IF(A525="","",ROUND((B525-Calculator!prev_date)*(Calculator!prev_heloc_rate/$O$8)*MAX(0,Calculator!prev_heloc_prin_balance),2))</f>
        <v/>
      </c>
      <c r="L525" s="47" t="str">
        <f>IF(A525="","",MAX(0,MIN(1*H525,Calculator!prev_heloc_int_balance+K525)))</f>
        <v/>
      </c>
      <c r="M525" s="47" t="str">
        <f>IF(A525="","",(Calculator!prev_heloc_int_balance+K525)-L525)</f>
        <v/>
      </c>
      <c r="N525" s="47" t="str">
        <f t="shared" si="4"/>
        <v/>
      </c>
      <c r="O525" s="47" t="str">
        <f>IF(A525="","",Calculator!prev_heloc_prin_balance-N525)</f>
        <v/>
      </c>
      <c r="P525" s="47" t="str">
        <f t="shared" si="16"/>
        <v/>
      </c>
      <c r="Q525" s="40"/>
      <c r="R525" s="67" t="str">
        <f t="shared" si="5"/>
        <v/>
      </c>
      <c r="S525" s="68" t="str">
        <f t="shared" si="6"/>
        <v/>
      </c>
      <c r="T525" s="47" t="str">
        <f t="shared" si="7"/>
        <v/>
      </c>
      <c r="U525" s="47" t="str">
        <f t="shared" si="8"/>
        <v/>
      </c>
      <c r="V525" s="47" t="str">
        <f t="shared" si="9"/>
        <v/>
      </c>
      <c r="W525" s="47" t="str">
        <f t="shared" si="10"/>
        <v/>
      </c>
      <c r="X525" s="40"/>
      <c r="Y525" s="67" t="str">
        <f t="shared" si="11"/>
        <v/>
      </c>
      <c r="Z525" s="68" t="str">
        <f t="shared" si="12"/>
        <v/>
      </c>
      <c r="AA525" s="47" t="str">
        <f>IF(Y525="","",MIN($D$9+Calculator!free_cash_flow,AD524+AB525))</f>
        <v/>
      </c>
      <c r="AB525" s="47" t="str">
        <f t="shared" si="13"/>
        <v/>
      </c>
      <c r="AC525" s="47" t="str">
        <f t="shared" si="14"/>
        <v/>
      </c>
      <c r="AD525" s="47" t="str">
        <f t="shared" si="15"/>
        <v/>
      </c>
    </row>
    <row r="526" ht="12.75" customHeight="1">
      <c r="A526" s="67" t="str">
        <f>IF(OR(Calculator!prev_total_owed&lt;=0,Calculator!prev_total_owed=""),"",Calculator!prev_pmt_num+1)</f>
        <v/>
      </c>
      <c r="B526" s="68" t="str">
        <f t="shared" si="1"/>
        <v/>
      </c>
      <c r="C526" s="47" t="str">
        <f>IF(A526="","",MIN(D526+Calculator!prev_prin_balance,Calculator!loan_payment+J526))</f>
        <v/>
      </c>
      <c r="D526" s="47" t="str">
        <f>IF(A526="","",ROUND($D$6/12*MAX(0,(Calculator!prev_prin_balance)),2))</f>
        <v/>
      </c>
      <c r="E526" s="47" t="str">
        <f t="shared" si="2"/>
        <v/>
      </c>
      <c r="F526" s="47" t="str">
        <f>IF(A526="","",ROUND(SUM(Calculator!prev_prin_balance,-E526),2))</f>
        <v/>
      </c>
      <c r="G526" s="69" t="str">
        <f t="shared" si="3"/>
        <v/>
      </c>
      <c r="H526" s="47" t="str">
        <f>IF(A526="","",IF(Calculator!prev_prin_balance=0,MIN(Calculator!prev_heloc_prin_balance+Calculator!prev_heloc_int_balance+K526,MAX(0,Calculator!free_cash_flow+Calculator!loan_payment))+IF($O$7="No",0,Calculator!loan_payment+$I$6),IF($O$7="No",Calculator!free_cash_flow,$I$5)))</f>
        <v/>
      </c>
      <c r="I526" s="47" t="str">
        <f>IF(A526="","",IF($O$7="Yes",$I$6+Calculator!loan_payment,0))</f>
        <v/>
      </c>
      <c r="J526" s="47" t="str">
        <f>IF(A526="","",IF(Calculator!prev_prin_balance&lt;=0,0,IF(Calculator!prev_heloc_prin_balance&lt;Calculator!free_cash_flow,MAX(0,MIN($O$6,D526+Calculator!prev_prin_balance+Calculator!loan_payment)),0)))</f>
        <v/>
      </c>
      <c r="K526" s="47" t="str">
        <f>IF(A526="","",ROUND((B526-Calculator!prev_date)*(Calculator!prev_heloc_rate/$O$8)*MAX(0,Calculator!prev_heloc_prin_balance),2))</f>
        <v/>
      </c>
      <c r="L526" s="47" t="str">
        <f>IF(A526="","",MAX(0,MIN(1*H526,Calculator!prev_heloc_int_balance+K526)))</f>
        <v/>
      </c>
      <c r="M526" s="47" t="str">
        <f>IF(A526="","",(Calculator!prev_heloc_int_balance+K526)-L526)</f>
        <v/>
      </c>
      <c r="N526" s="47" t="str">
        <f t="shared" si="4"/>
        <v/>
      </c>
      <c r="O526" s="47" t="str">
        <f>IF(A526="","",Calculator!prev_heloc_prin_balance-N526)</f>
        <v/>
      </c>
      <c r="P526" s="47" t="str">
        <f t="shared" si="16"/>
        <v/>
      </c>
      <c r="Q526" s="40"/>
      <c r="R526" s="67" t="str">
        <f t="shared" si="5"/>
        <v/>
      </c>
      <c r="S526" s="68" t="str">
        <f t="shared" si="6"/>
        <v/>
      </c>
      <c r="T526" s="47" t="str">
        <f t="shared" si="7"/>
        <v/>
      </c>
      <c r="U526" s="47" t="str">
        <f t="shared" si="8"/>
        <v/>
      </c>
      <c r="V526" s="47" t="str">
        <f t="shared" si="9"/>
        <v/>
      </c>
      <c r="W526" s="47" t="str">
        <f t="shared" si="10"/>
        <v/>
      </c>
      <c r="X526" s="40"/>
      <c r="Y526" s="67" t="str">
        <f t="shared" si="11"/>
        <v/>
      </c>
      <c r="Z526" s="68" t="str">
        <f t="shared" si="12"/>
        <v/>
      </c>
      <c r="AA526" s="47" t="str">
        <f>IF(Y526="","",MIN($D$9+Calculator!free_cash_flow,AD525+AB526))</f>
        <v/>
      </c>
      <c r="AB526" s="47" t="str">
        <f t="shared" si="13"/>
        <v/>
      </c>
      <c r="AC526" s="47" t="str">
        <f t="shared" si="14"/>
        <v/>
      </c>
      <c r="AD526" s="47" t="str">
        <f t="shared" si="15"/>
        <v/>
      </c>
    </row>
    <row r="527" ht="12.75" customHeight="1">
      <c r="A527" s="67" t="str">
        <f>IF(OR(Calculator!prev_total_owed&lt;=0,Calculator!prev_total_owed=""),"",Calculator!prev_pmt_num+1)</f>
        <v/>
      </c>
      <c r="B527" s="68" t="str">
        <f t="shared" si="1"/>
        <v/>
      </c>
      <c r="C527" s="47" t="str">
        <f>IF(A527="","",MIN(D527+Calculator!prev_prin_balance,Calculator!loan_payment+J527))</f>
        <v/>
      </c>
      <c r="D527" s="47" t="str">
        <f>IF(A527="","",ROUND($D$6/12*MAX(0,(Calculator!prev_prin_balance)),2))</f>
        <v/>
      </c>
      <c r="E527" s="47" t="str">
        <f t="shared" si="2"/>
        <v/>
      </c>
      <c r="F527" s="47" t="str">
        <f>IF(A527="","",ROUND(SUM(Calculator!prev_prin_balance,-E527),2))</f>
        <v/>
      </c>
      <c r="G527" s="69" t="str">
        <f t="shared" si="3"/>
        <v/>
      </c>
      <c r="H527" s="47" t="str">
        <f>IF(A527="","",IF(Calculator!prev_prin_balance=0,MIN(Calculator!prev_heloc_prin_balance+Calculator!prev_heloc_int_balance+K527,MAX(0,Calculator!free_cash_flow+Calculator!loan_payment))+IF($O$7="No",0,Calculator!loan_payment+$I$6),IF($O$7="No",Calculator!free_cash_flow,$I$5)))</f>
        <v/>
      </c>
      <c r="I527" s="47" t="str">
        <f>IF(A527="","",IF($O$7="Yes",$I$6+Calculator!loan_payment,0))</f>
        <v/>
      </c>
      <c r="J527" s="47" t="str">
        <f>IF(A527="","",IF(Calculator!prev_prin_balance&lt;=0,0,IF(Calculator!prev_heloc_prin_balance&lt;Calculator!free_cash_flow,MAX(0,MIN($O$6,D527+Calculator!prev_prin_balance+Calculator!loan_payment)),0)))</f>
        <v/>
      </c>
      <c r="K527" s="47" t="str">
        <f>IF(A527="","",ROUND((B527-Calculator!prev_date)*(Calculator!prev_heloc_rate/$O$8)*MAX(0,Calculator!prev_heloc_prin_balance),2))</f>
        <v/>
      </c>
      <c r="L527" s="47" t="str">
        <f>IF(A527="","",MAX(0,MIN(1*H527,Calculator!prev_heloc_int_balance+K527)))</f>
        <v/>
      </c>
      <c r="M527" s="47" t="str">
        <f>IF(A527="","",(Calculator!prev_heloc_int_balance+K527)-L527)</f>
        <v/>
      </c>
      <c r="N527" s="47" t="str">
        <f t="shared" si="4"/>
        <v/>
      </c>
      <c r="O527" s="47" t="str">
        <f>IF(A527="","",Calculator!prev_heloc_prin_balance-N527)</f>
        <v/>
      </c>
      <c r="P527" s="47" t="str">
        <f t="shared" si="16"/>
        <v/>
      </c>
      <c r="Q527" s="40"/>
      <c r="R527" s="67" t="str">
        <f t="shared" si="5"/>
        <v/>
      </c>
      <c r="S527" s="68" t="str">
        <f t="shared" si="6"/>
        <v/>
      </c>
      <c r="T527" s="47" t="str">
        <f t="shared" si="7"/>
        <v/>
      </c>
      <c r="U527" s="47" t="str">
        <f t="shared" si="8"/>
        <v/>
      </c>
      <c r="V527" s="47" t="str">
        <f t="shared" si="9"/>
        <v/>
      </c>
      <c r="W527" s="47" t="str">
        <f t="shared" si="10"/>
        <v/>
      </c>
      <c r="X527" s="40"/>
      <c r="Y527" s="67" t="str">
        <f t="shared" si="11"/>
        <v/>
      </c>
      <c r="Z527" s="68" t="str">
        <f t="shared" si="12"/>
        <v/>
      </c>
      <c r="AA527" s="47" t="str">
        <f>IF(Y527="","",MIN($D$9+Calculator!free_cash_flow,AD526+AB527))</f>
        <v/>
      </c>
      <c r="AB527" s="47" t="str">
        <f t="shared" si="13"/>
        <v/>
      </c>
      <c r="AC527" s="47" t="str">
        <f t="shared" si="14"/>
        <v/>
      </c>
      <c r="AD527" s="47" t="str">
        <f t="shared" si="15"/>
        <v/>
      </c>
    </row>
    <row r="528" ht="12.75" customHeight="1">
      <c r="A528" s="67" t="str">
        <f>IF(OR(Calculator!prev_total_owed&lt;=0,Calculator!prev_total_owed=""),"",Calculator!prev_pmt_num+1)</f>
        <v/>
      </c>
      <c r="B528" s="68" t="str">
        <f t="shared" si="1"/>
        <v/>
      </c>
      <c r="C528" s="47" t="str">
        <f>IF(A528="","",MIN(D528+Calculator!prev_prin_balance,Calculator!loan_payment+J528))</f>
        <v/>
      </c>
      <c r="D528" s="47" t="str">
        <f>IF(A528="","",ROUND($D$6/12*MAX(0,(Calculator!prev_prin_balance)),2))</f>
        <v/>
      </c>
      <c r="E528" s="47" t="str">
        <f t="shared" si="2"/>
        <v/>
      </c>
      <c r="F528" s="47" t="str">
        <f>IF(A528="","",ROUND(SUM(Calculator!prev_prin_balance,-E528),2))</f>
        <v/>
      </c>
      <c r="G528" s="69" t="str">
        <f t="shared" si="3"/>
        <v/>
      </c>
      <c r="H528" s="47" t="str">
        <f>IF(A528="","",IF(Calculator!prev_prin_balance=0,MIN(Calculator!prev_heloc_prin_balance+Calculator!prev_heloc_int_balance+K528,MAX(0,Calculator!free_cash_flow+Calculator!loan_payment))+IF($O$7="No",0,Calculator!loan_payment+$I$6),IF($O$7="No",Calculator!free_cash_flow,$I$5)))</f>
        <v/>
      </c>
      <c r="I528" s="47" t="str">
        <f>IF(A528="","",IF($O$7="Yes",$I$6+Calculator!loan_payment,0))</f>
        <v/>
      </c>
      <c r="J528" s="47" t="str">
        <f>IF(A528="","",IF(Calculator!prev_prin_balance&lt;=0,0,IF(Calculator!prev_heloc_prin_balance&lt;Calculator!free_cash_flow,MAX(0,MIN($O$6,D528+Calculator!prev_prin_balance+Calculator!loan_payment)),0)))</f>
        <v/>
      </c>
      <c r="K528" s="47" t="str">
        <f>IF(A528="","",ROUND((B528-Calculator!prev_date)*(Calculator!prev_heloc_rate/$O$8)*MAX(0,Calculator!prev_heloc_prin_balance),2))</f>
        <v/>
      </c>
      <c r="L528" s="47" t="str">
        <f>IF(A528="","",MAX(0,MIN(1*H528,Calculator!prev_heloc_int_balance+K528)))</f>
        <v/>
      </c>
      <c r="M528" s="47" t="str">
        <f>IF(A528="","",(Calculator!prev_heloc_int_balance+K528)-L528)</f>
        <v/>
      </c>
      <c r="N528" s="47" t="str">
        <f t="shared" si="4"/>
        <v/>
      </c>
      <c r="O528" s="47" t="str">
        <f>IF(A528="","",Calculator!prev_heloc_prin_balance-N528)</f>
        <v/>
      </c>
      <c r="P528" s="47" t="str">
        <f t="shared" si="16"/>
        <v/>
      </c>
      <c r="Q528" s="40"/>
      <c r="R528" s="67" t="str">
        <f t="shared" si="5"/>
        <v/>
      </c>
      <c r="S528" s="68" t="str">
        <f t="shared" si="6"/>
        <v/>
      </c>
      <c r="T528" s="47" t="str">
        <f t="shared" si="7"/>
        <v/>
      </c>
      <c r="U528" s="47" t="str">
        <f t="shared" si="8"/>
        <v/>
      </c>
      <c r="V528" s="47" t="str">
        <f t="shared" si="9"/>
        <v/>
      </c>
      <c r="W528" s="47" t="str">
        <f t="shared" si="10"/>
        <v/>
      </c>
      <c r="X528" s="40"/>
      <c r="Y528" s="67" t="str">
        <f t="shared" si="11"/>
        <v/>
      </c>
      <c r="Z528" s="68" t="str">
        <f t="shared" si="12"/>
        <v/>
      </c>
      <c r="AA528" s="47" t="str">
        <f>IF(Y528="","",MIN($D$9+Calculator!free_cash_flow,AD527+AB528))</f>
        <v/>
      </c>
      <c r="AB528" s="47" t="str">
        <f t="shared" si="13"/>
        <v/>
      </c>
      <c r="AC528" s="47" t="str">
        <f t="shared" si="14"/>
        <v/>
      </c>
      <c r="AD528" s="47" t="str">
        <f t="shared" si="15"/>
        <v/>
      </c>
    </row>
    <row r="529" ht="12.75" customHeight="1">
      <c r="A529" s="67" t="str">
        <f>IF(OR(Calculator!prev_total_owed&lt;=0,Calculator!prev_total_owed=""),"",Calculator!prev_pmt_num+1)</f>
        <v/>
      </c>
      <c r="B529" s="68" t="str">
        <f t="shared" si="1"/>
        <v/>
      </c>
      <c r="C529" s="47" t="str">
        <f>IF(A529="","",MIN(D529+Calculator!prev_prin_balance,Calculator!loan_payment+J529))</f>
        <v/>
      </c>
      <c r="D529" s="47" t="str">
        <f>IF(A529="","",ROUND($D$6/12*MAX(0,(Calculator!prev_prin_balance)),2))</f>
        <v/>
      </c>
      <c r="E529" s="47" t="str">
        <f t="shared" si="2"/>
        <v/>
      </c>
      <c r="F529" s="47" t="str">
        <f>IF(A529="","",ROUND(SUM(Calculator!prev_prin_balance,-E529),2))</f>
        <v/>
      </c>
      <c r="G529" s="69" t="str">
        <f t="shared" si="3"/>
        <v/>
      </c>
      <c r="H529" s="47" t="str">
        <f>IF(A529="","",IF(Calculator!prev_prin_balance=0,MIN(Calculator!prev_heloc_prin_balance+Calculator!prev_heloc_int_balance+K529,MAX(0,Calculator!free_cash_flow+Calculator!loan_payment))+IF($O$7="No",0,Calculator!loan_payment+$I$6),IF($O$7="No",Calculator!free_cash_flow,$I$5)))</f>
        <v/>
      </c>
      <c r="I529" s="47" t="str">
        <f>IF(A529="","",IF($O$7="Yes",$I$6+Calculator!loan_payment,0))</f>
        <v/>
      </c>
      <c r="J529" s="47" t="str">
        <f>IF(A529="","",IF(Calculator!prev_prin_balance&lt;=0,0,IF(Calculator!prev_heloc_prin_balance&lt;Calculator!free_cash_flow,MAX(0,MIN($O$6,D529+Calculator!prev_prin_balance+Calculator!loan_payment)),0)))</f>
        <v/>
      </c>
      <c r="K529" s="47" t="str">
        <f>IF(A529="","",ROUND((B529-Calculator!prev_date)*(Calculator!prev_heloc_rate/$O$8)*MAX(0,Calculator!prev_heloc_prin_balance),2))</f>
        <v/>
      </c>
      <c r="L529" s="47" t="str">
        <f>IF(A529="","",MAX(0,MIN(1*H529,Calculator!prev_heloc_int_balance+K529)))</f>
        <v/>
      </c>
      <c r="M529" s="47" t="str">
        <f>IF(A529="","",(Calculator!prev_heloc_int_balance+K529)-L529)</f>
        <v/>
      </c>
      <c r="N529" s="47" t="str">
        <f t="shared" si="4"/>
        <v/>
      </c>
      <c r="O529" s="47" t="str">
        <f>IF(A529="","",Calculator!prev_heloc_prin_balance-N529)</f>
        <v/>
      </c>
      <c r="P529" s="47" t="str">
        <f t="shared" si="16"/>
        <v/>
      </c>
      <c r="Q529" s="40"/>
      <c r="R529" s="67" t="str">
        <f t="shared" si="5"/>
        <v/>
      </c>
      <c r="S529" s="68" t="str">
        <f t="shared" si="6"/>
        <v/>
      </c>
      <c r="T529" s="47" t="str">
        <f t="shared" si="7"/>
        <v/>
      </c>
      <c r="U529" s="47" t="str">
        <f t="shared" si="8"/>
        <v/>
      </c>
      <c r="V529" s="47" t="str">
        <f t="shared" si="9"/>
        <v/>
      </c>
      <c r="W529" s="47" t="str">
        <f t="shared" si="10"/>
        <v/>
      </c>
      <c r="X529" s="40"/>
      <c r="Y529" s="67" t="str">
        <f t="shared" si="11"/>
        <v/>
      </c>
      <c r="Z529" s="68" t="str">
        <f t="shared" si="12"/>
        <v/>
      </c>
      <c r="AA529" s="47" t="str">
        <f>IF(Y529="","",MIN($D$9+Calculator!free_cash_flow,AD528+AB529))</f>
        <v/>
      </c>
      <c r="AB529" s="47" t="str">
        <f t="shared" si="13"/>
        <v/>
      </c>
      <c r="AC529" s="47" t="str">
        <f t="shared" si="14"/>
        <v/>
      </c>
      <c r="AD529" s="47" t="str">
        <f t="shared" si="15"/>
        <v/>
      </c>
    </row>
    <row r="530" ht="12.75" customHeight="1">
      <c r="A530" s="67" t="str">
        <f>IF(OR(Calculator!prev_total_owed&lt;=0,Calculator!prev_total_owed=""),"",Calculator!prev_pmt_num+1)</f>
        <v/>
      </c>
      <c r="B530" s="68" t="str">
        <f t="shared" si="1"/>
        <v/>
      </c>
      <c r="C530" s="47" t="str">
        <f>IF(A530="","",MIN(D530+Calculator!prev_prin_balance,Calculator!loan_payment+J530))</f>
        <v/>
      </c>
      <c r="D530" s="47" t="str">
        <f>IF(A530="","",ROUND($D$6/12*MAX(0,(Calculator!prev_prin_balance)),2))</f>
        <v/>
      </c>
      <c r="E530" s="47" t="str">
        <f t="shared" si="2"/>
        <v/>
      </c>
      <c r="F530" s="47" t="str">
        <f>IF(A530="","",ROUND(SUM(Calculator!prev_prin_balance,-E530),2))</f>
        <v/>
      </c>
      <c r="G530" s="69" t="str">
        <f t="shared" si="3"/>
        <v/>
      </c>
      <c r="H530" s="47" t="str">
        <f>IF(A530="","",IF(Calculator!prev_prin_balance=0,MIN(Calculator!prev_heloc_prin_balance+Calculator!prev_heloc_int_balance+K530,MAX(0,Calculator!free_cash_flow+Calculator!loan_payment))+IF($O$7="No",0,Calculator!loan_payment+$I$6),IF($O$7="No",Calculator!free_cash_flow,$I$5)))</f>
        <v/>
      </c>
      <c r="I530" s="47" t="str">
        <f>IF(A530="","",IF($O$7="Yes",$I$6+Calculator!loan_payment,0))</f>
        <v/>
      </c>
      <c r="J530" s="47" t="str">
        <f>IF(A530="","",IF(Calculator!prev_prin_balance&lt;=0,0,IF(Calculator!prev_heloc_prin_balance&lt;Calculator!free_cash_flow,MAX(0,MIN($O$6,D530+Calculator!prev_prin_balance+Calculator!loan_payment)),0)))</f>
        <v/>
      </c>
      <c r="K530" s="47" t="str">
        <f>IF(A530="","",ROUND((B530-Calculator!prev_date)*(Calculator!prev_heloc_rate/$O$8)*MAX(0,Calculator!prev_heloc_prin_balance),2))</f>
        <v/>
      </c>
      <c r="L530" s="47" t="str">
        <f>IF(A530="","",MAX(0,MIN(1*H530,Calculator!prev_heloc_int_balance+K530)))</f>
        <v/>
      </c>
      <c r="M530" s="47" t="str">
        <f>IF(A530="","",(Calculator!prev_heloc_int_balance+K530)-L530)</f>
        <v/>
      </c>
      <c r="N530" s="47" t="str">
        <f t="shared" si="4"/>
        <v/>
      </c>
      <c r="O530" s="47" t="str">
        <f>IF(A530="","",Calculator!prev_heloc_prin_balance-N530)</f>
        <v/>
      </c>
      <c r="P530" s="47" t="str">
        <f t="shared" si="16"/>
        <v/>
      </c>
      <c r="Q530" s="40"/>
      <c r="R530" s="67" t="str">
        <f t="shared" si="5"/>
        <v/>
      </c>
      <c r="S530" s="68" t="str">
        <f t="shared" si="6"/>
        <v/>
      </c>
      <c r="T530" s="47" t="str">
        <f t="shared" si="7"/>
        <v/>
      </c>
      <c r="U530" s="47" t="str">
        <f t="shared" si="8"/>
        <v/>
      </c>
      <c r="V530" s="47" t="str">
        <f t="shared" si="9"/>
        <v/>
      </c>
      <c r="W530" s="47" t="str">
        <f t="shared" si="10"/>
        <v/>
      </c>
      <c r="X530" s="40"/>
      <c r="Y530" s="67" t="str">
        <f t="shared" si="11"/>
        <v/>
      </c>
      <c r="Z530" s="68" t="str">
        <f t="shared" si="12"/>
        <v/>
      </c>
      <c r="AA530" s="47" t="str">
        <f>IF(Y530="","",MIN($D$9+Calculator!free_cash_flow,AD529+AB530))</f>
        <v/>
      </c>
      <c r="AB530" s="47" t="str">
        <f t="shared" si="13"/>
        <v/>
      </c>
      <c r="AC530" s="47" t="str">
        <f t="shared" si="14"/>
        <v/>
      </c>
      <c r="AD530" s="47" t="str">
        <f t="shared" si="15"/>
        <v/>
      </c>
    </row>
    <row r="531" ht="12.75" customHeight="1">
      <c r="A531" s="67" t="str">
        <f>IF(OR(Calculator!prev_total_owed&lt;=0,Calculator!prev_total_owed=""),"",Calculator!prev_pmt_num+1)</f>
        <v/>
      </c>
      <c r="B531" s="68" t="str">
        <f t="shared" si="1"/>
        <v/>
      </c>
      <c r="C531" s="47" t="str">
        <f>IF(A531="","",MIN(D531+Calculator!prev_prin_balance,Calculator!loan_payment+J531))</f>
        <v/>
      </c>
      <c r="D531" s="47" t="str">
        <f>IF(A531="","",ROUND($D$6/12*MAX(0,(Calculator!prev_prin_balance)),2))</f>
        <v/>
      </c>
      <c r="E531" s="47" t="str">
        <f t="shared" si="2"/>
        <v/>
      </c>
      <c r="F531" s="47" t="str">
        <f>IF(A531="","",ROUND(SUM(Calculator!prev_prin_balance,-E531),2))</f>
        <v/>
      </c>
      <c r="G531" s="69" t="str">
        <f t="shared" si="3"/>
        <v/>
      </c>
      <c r="H531" s="47" t="str">
        <f>IF(A531="","",IF(Calculator!prev_prin_balance=0,MIN(Calculator!prev_heloc_prin_balance+Calculator!prev_heloc_int_balance+K531,MAX(0,Calculator!free_cash_flow+Calculator!loan_payment))+IF($O$7="No",0,Calculator!loan_payment+$I$6),IF($O$7="No",Calculator!free_cash_flow,$I$5)))</f>
        <v/>
      </c>
      <c r="I531" s="47" t="str">
        <f>IF(A531="","",IF($O$7="Yes",$I$6+Calculator!loan_payment,0))</f>
        <v/>
      </c>
      <c r="J531" s="47" t="str">
        <f>IF(A531="","",IF(Calculator!prev_prin_balance&lt;=0,0,IF(Calculator!prev_heloc_prin_balance&lt;Calculator!free_cash_flow,MAX(0,MIN($O$6,D531+Calculator!prev_prin_balance+Calculator!loan_payment)),0)))</f>
        <v/>
      </c>
      <c r="K531" s="47" t="str">
        <f>IF(A531="","",ROUND((B531-Calculator!prev_date)*(Calculator!prev_heloc_rate/$O$8)*MAX(0,Calculator!prev_heloc_prin_balance),2))</f>
        <v/>
      </c>
      <c r="L531" s="47" t="str">
        <f>IF(A531="","",MAX(0,MIN(1*H531,Calculator!prev_heloc_int_balance+K531)))</f>
        <v/>
      </c>
      <c r="M531" s="47" t="str">
        <f>IF(A531="","",(Calculator!prev_heloc_int_balance+K531)-L531)</f>
        <v/>
      </c>
      <c r="N531" s="47" t="str">
        <f t="shared" si="4"/>
        <v/>
      </c>
      <c r="O531" s="47" t="str">
        <f>IF(A531="","",Calculator!prev_heloc_prin_balance-N531)</f>
        <v/>
      </c>
      <c r="P531" s="47" t="str">
        <f t="shared" si="16"/>
        <v/>
      </c>
      <c r="Q531" s="40"/>
      <c r="R531" s="67" t="str">
        <f t="shared" si="5"/>
        <v/>
      </c>
      <c r="S531" s="68" t="str">
        <f t="shared" si="6"/>
        <v/>
      </c>
      <c r="T531" s="47" t="str">
        <f t="shared" si="7"/>
        <v/>
      </c>
      <c r="U531" s="47" t="str">
        <f t="shared" si="8"/>
        <v/>
      </c>
      <c r="V531" s="47" t="str">
        <f t="shared" si="9"/>
        <v/>
      </c>
      <c r="W531" s="47" t="str">
        <f t="shared" si="10"/>
        <v/>
      </c>
      <c r="X531" s="40"/>
      <c r="Y531" s="67" t="str">
        <f t="shared" si="11"/>
        <v/>
      </c>
      <c r="Z531" s="68" t="str">
        <f t="shared" si="12"/>
        <v/>
      </c>
      <c r="AA531" s="47" t="str">
        <f>IF(Y531="","",MIN($D$9+Calculator!free_cash_flow,AD530+AB531))</f>
        <v/>
      </c>
      <c r="AB531" s="47" t="str">
        <f t="shared" si="13"/>
        <v/>
      </c>
      <c r="AC531" s="47" t="str">
        <f t="shared" si="14"/>
        <v/>
      </c>
      <c r="AD531" s="47" t="str">
        <f t="shared" si="15"/>
        <v/>
      </c>
    </row>
    <row r="532" ht="12.75" customHeight="1">
      <c r="A532" s="67" t="str">
        <f>IF(OR(Calculator!prev_total_owed&lt;=0,Calculator!prev_total_owed=""),"",Calculator!prev_pmt_num+1)</f>
        <v/>
      </c>
      <c r="B532" s="68" t="str">
        <f t="shared" si="1"/>
        <v/>
      </c>
      <c r="C532" s="47" t="str">
        <f>IF(A532="","",MIN(D532+Calculator!prev_prin_balance,Calculator!loan_payment+J532))</f>
        <v/>
      </c>
      <c r="D532" s="47" t="str">
        <f>IF(A532="","",ROUND($D$6/12*MAX(0,(Calculator!prev_prin_balance)),2))</f>
        <v/>
      </c>
      <c r="E532" s="47" t="str">
        <f t="shared" si="2"/>
        <v/>
      </c>
      <c r="F532" s="47" t="str">
        <f>IF(A532="","",ROUND(SUM(Calculator!prev_prin_balance,-E532),2))</f>
        <v/>
      </c>
      <c r="G532" s="69" t="str">
        <f t="shared" si="3"/>
        <v/>
      </c>
      <c r="H532" s="47" t="str">
        <f>IF(A532="","",IF(Calculator!prev_prin_balance=0,MIN(Calculator!prev_heloc_prin_balance+Calculator!prev_heloc_int_balance+K532,MAX(0,Calculator!free_cash_flow+Calculator!loan_payment))+IF($O$7="No",0,Calculator!loan_payment+$I$6),IF($O$7="No",Calculator!free_cash_flow,$I$5)))</f>
        <v/>
      </c>
      <c r="I532" s="47" t="str">
        <f>IF(A532="","",IF($O$7="Yes",$I$6+Calculator!loan_payment,0))</f>
        <v/>
      </c>
      <c r="J532" s="47" t="str">
        <f>IF(A532="","",IF(Calculator!prev_prin_balance&lt;=0,0,IF(Calculator!prev_heloc_prin_balance&lt;Calculator!free_cash_flow,MAX(0,MIN($O$6,D532+Calculator!prev_prin_balance+Calculator!loan_payment)),0)))</f>
        <v/>
      </c>
      <c r="K532" s="47" t="str">
        <f>IF(A532="","",ROUND((B532-Calculator!prev_date)*(Calculator!prev_heloc_rate/$O$8)*MAX(0,Calculator!prev_heloc_prin_balance),2))</f>
        <v/>
      </c>
      <c r="L532" s="47" t="str">
        <f>IF(A532="","",MAX(0,MIN(1*H532,Calculator!prev_heloc_int_balance+K532)))</f>
        <v/>
      </c>
      <c r="M532" s="47" t="str">
        <f>IF(A532="","",(Calculator!prev_heloc_int_balance+K532)-L532)</f>
        <v/>
      </c>
      <c r="N532" s="47" t="str">
        <f t="shared" si="4"/>
        <v/>
      </c>
      <c r="O532" s="47" t="str">
        <f>IF(A532="","",Calculator!prev_heloc_prin_balance-N532)</f>
        <v/>
      </c>
      <c r="P532" s="47" t="str">
        <f t="shared" si="16"/>
        <v/>
      </c>
      <c r="Q532" s="40"/>
      <c r="R532" s="67" t="str">
        <f t="shared" si="5"/>
        <v/>
      </c>
      <c r="S532" s="68" t="str">
        <f t="shared" si="6"/>
        <v/>
      </c>
      <c r="T532" s="47" t="str">
        <f t="shared" si="7"/>
        <v/>
      </c>
      <c r="U532" s="47" t="str">
        <f t="shared" si="8"/>
        <v/>
      </c>
      <c r="V532" s="47" t="str">
        <f t="shared" si="9"/>
        <v/>
      </c>
      <c r="W532" s="47" t="str">
        <f t="shared" si="10"/>
        <v/>
      </c>
      <c r="X532" s="40"/>
      <c r="Y532" s="67" t="str">
        <f t="shared" si="11"/>
        <v/>
      </c>
      <c r="Z532" s="68" t="str">
        <f t="shared" si="12"/>
        <v/>
      </c>
      <c r="AA532" s="47" t="str">
        <f>IF(Y532="","",MIN($D$9+Calculator!free_cash_flow,AD531+AB532))</f>
        <v/>
      </c>
      <c r="AB532" s="47" t="str">
        <f t="shared" si="13"/>
        <v/>
      </c>
      <c r="AC532" s="47" t="str">
        <f t="shared" si="14"/>
        <v/>
      </c>
      <c r="AD532" s="47" t="str">
        <f t="shared" si="15"/>
        <v/>
      </c>
    </row>
    <row r="533" ht="12.75" customHeight="1">
      <c r="A533" s="67" t="str">
        <f>IF(OR(Calculator!prev_total_owed&lt;=0,Calculator!prev_total_owed=""),"",Calculator!prev_pmt_num+1)</f>
        <v/>
      </c>
      <c r="B533" s="68" t="str">
        <f t="shared" si="1"/>
        <v/>
      </c>
      <c r="C533" s="47" t="str">
        <f>IF(A533="","",MIN(D533+Calculator!prev_prin_balance,Calculator!loan_payment+J533))</f>
        <v/>
      </c>
      <c r="D533" s="47" t="str">
        <f>IF(A533="","",ROUND($D$6/12*MAX(0,(Calculator!prev_prin_balance)),2))</f>
        <v/>
      </c>
      <c r="E533" s="47" t="str">
        <f t="shared" si="2"/>
        <v/>
      </c>
      <c r="F533" s="47" t="str">
        <f>IF(A533="","",ROUND(SUM(Calculator!prev_prin_balance,-E533),2))</f>
        <v/>
      </c>
      <c r="G533" s="69" t="str">
        <f t="shared" si="3"/>
        <v/>
      </c>
      <c r="H533" s="47" t="str">
        <f>IF(A533="","",IF(Calculator!prev_prin_balance=0,MIN(Calculator!prev_heloc_prin_balance+Calculator!prev_heloc_int_balance+K533,MAX(0,Calculator!free_cash_flow+Calculator!loan_payment))+IF($O$7="No",0,Calculator!loan_payment+$I$6),IF($O$7="No",Calculator!free_cash_flow,$I$5)))</f>
        <v/>
      </c>
      <c r="I533" s="47" t="str">
        <f>IF(A533="","",IF($O$7="Yes",$I$6+Calculator!loan_payment,0))</f>
        <v/>
      </c>
      <c r="J533" s="47" t="str">
        <f>IF(A533="","",IF(Calculator!prev_prin_balance&lt;=0,0,IF(Calculator!prev_heloc_prin_balance&lt;Calculator!free_cash_flow,MAX(0,MIN($O$6,D533+Calculator!prev_prin_balance+Calculator!loan_payment)),0)))</f>
        <v/>
      </c>
      <c r="K533" s="47" t="str">
        <f>IF(A533="","",ROUND((B533-Calculator!prev_date)*(Calculator!prev_heloc_rate/$O$8)*MAX(0,Calculator!prev_heloc_prin_balance),2))</f>
        <v/>
      </c>
      <c r="L533" s="47" t="str">
        <f>IF(A533="","",MAX(0,MIN(1*H533,Calculator!prev_heloc_int_balance+K533)))</f>
        <v/>
      </c>
      <c r="M533" s="47" t="str">
        <f>IF(A533="","",(Calculator!prev_heloc_int_balance+K533)-L533)</f>
        <v/>
      </c>
      <c r="N533" s="47" t="str">
        <f t="shared" si="4"/>
        <v/>
      </c>
      <c r="O533" s="47" t="str">
        <f>IF(A533="","",Calculator!prev_heloc_prin_balance-N533)</f>
        <v/>
      </c>
      <c r="P533" s="47" t="str">
        <f t="shared" si="16"/>
        <v/>
      </c>
      <c r="Q533" s="40"/>
      <c r="R533" s="67" t="str">
        <f t="shared" si="5"/>
        <v/>
      </c>
      <c r="S533" s="68" t="str">
        <f t="shared" si="6"/>
        <v/>
      </c>
      <c r="T533" s="47" t="str">
        <f t="shared" si="7"/>
        <v/>
      </c>
      <c r="U533" s="47" t="str">
        <f t="shared" si="8"/>
        <v/>
      </c>
      <c r="V533" s="47" t="str">
        <f t="shared" si="9"/>
        <v/>
      </c>
      <c r="W533" s="47" t="str">
        <f t="shared" si="10"/>
        <v/>
      </c>
      <c r="X533" s="40"/>
      <c r="Y533" s="67" t="str">
        <f t="shared" si="11"/>
        <v/>
      </c>
      <c r="Z533" s="68" t="str">
        <f t="shared" si="12"/>
        <v/>
      </c>
      <c r="AA533" s="47" t="str">
        <f>IF(Y533="","",MIN($D$9+Calculator!free_cash_flow,AD532+AB533))</f>
        <v/>
      </c>
      <c r="AB533" s="47" t="str">
        <f t="shared" si="13"/>
        <v/>
      </c>
      <c r="AC533" s="47" t="str">
        <f t="shared" si="14"/>
        <v/>
      </c>
      <c r="AD533" s="47" t="str">
        <f t="shared" si="15"/>
        <v/>
      </c>
    </row>
    <row r="534" ht="12.75" customHeight="1">
      <c r="A534" s="67" t="str">
        <f>IF(OR(Calculator!prev_total_owed&lt;=0,Calculator!prev_total_owed=""),"",Calculator!prev_pmt_num+1)</f>
        <v/>
      </c>
      <c r="B534" s="68" t="str">
        <f t="shared" si="1"/>
        <v/>
      </c>
      <c r="C534" s="47" t="str">
        <f>IF(A534="","",MIN(D534+Calculator!prev_prin_balance,Calculator!loan_payment+J534))</f>
        <v/>
      </c>
      <c r="D534" s="47" t="str">
        <f>IF(A534="","",ROUND($D$6/12*MAX(0,(Calculator!prev_prin_balance)),2))</f>
        <v/>
      </c>
      <c r="E534" s="47" t="str">
        <f t="shared" si="2"/>
        <v/>
      </c>
      <c r="F534" s="47" t="str">
        <f>IF(A534="","",ROUND(SUM(Calculator!prev_prin_balance,-E534),2))</f>
        <v/>
      </c>
      <c r="G534" s="69" t="str">
        <f t="shared" si="3"/>
        <v/>
      </c>
      <c r="H534" s="47" t="str">
        <f>IF(A534="","",IF(Calculator!prev_prin_balance=0,MIN(Calculator!prev_heloc_prin_balance+Calculator!prev_heloc_int_balance+K534,MAX(0,Calculator!free_cash_flow+Calculator!loan_payment))+IF($O$7="No",0,Calculator!loan_payment+$I$6),IF($O$7="No",Calculator!free_cash_flow,$I$5)))</f>
        <v/>
      </c>
      <c r="I534" s="47" t="str">
        <f>IF(A534="","",IF($O$7="Yes",$I$6+Calculator!loan_payment,0))</f>
        <v/>
      </c>
      <c r="J534" s="47" t="str">
        <f>IF(A534="","",IF(Calculator!prev_prin_balance&lt;=0,0,IF(Calculator!prev_heloc_prin_balance&lt;Calculator!free_cash_flow,MAX(0,MIN($O$6,D534+Calculator!prev_prin_balance+Calculator!loan_payment)),0)))</f>
        <v/>
      </c>
      <c r="K534" s="47" t="str">
        <f>IF(A534="","",ROUND((B534-Calculator!prev_date)*(Calculator!prev_heloc_rate/$O$8)*MAX(0,Calculator!prev_heloc_prin_balance),2))</f>
        <v/>
      </c>
      <c r="L534" s="47" t="str">
        <f>IF(A534="","",MAX(0,MIN(1*H534,Calculator!prev_heloc_int_balance+K534)))</f>
        <v/>
      </c>
      <c r="M534" s="47" t="str">
        <f>IF(A534="","",(Calculator!prev_heloc_int_balance+K534)-L534)</f>
        <v/>
      </c>
      <c r="N534" s="47" t="str">
        <f t="shared" si="4"/>
        <v/>
      </c>
      <c r="O534" s="47" t="str">
        <f>IF(A534="","",Calculator!prev_heloc_prin_balance-N534)</f>
        <v/>
      </c>
      <c r="P534" s="47" t="str">
        <f t="shared" si="16"/>
        <v/>
      </c>
      <c r="Q534" s="40"/>
      <c r="R534" s="67" t="str">
        <f t="shared" si="5"/>
        <v/>
      </c>
      <c r="S534" s="68" t="str">
        <f t="shared" si="6"/>
        <v/>
      </c>
      <c r="T534" s="47" t="str">
        <f t="shared" si="7"/>
        <v/>
      </c>
      <c r="U534" s="47" t="str">
        <f t="shared" si="8"/>
        <v/>
      </c>
      <c r="V534" s="47" t="str">
        <f t="shared" si="9"/>
        <v/>
      </c>
      <c r="W534" s="47" t="str">
        <f t="shared" si="10"/>
        <v/>
      </c>
      <c r="X534" s="40"/>
      <c r="Y534" s="67" t="str">
        <f t="shared" si="11"/>
        <v/>
      </c>
      <c r="Z534" s="68" t="str">
        <f t="shared" si="12"/>
        <v/>
      </c>
      <c r="AA534" s="47" t="str">
        <f>IF(Y534="","",MIN($D$9+Calculator!free_cash_flow,AD533+AB534))</f>
        <v/>
      </c>
      <c r="AB534" s="47" t="str">
        <f t="shared" si="13"/>
        <v/>
      </c>
      <c r="AC534" s="47" t="str">
        <f t="shared" si="14"/>
        <v/>
      </c>
      <c r="AD534" s="47" t="str">
        <f t="shared" si="15"/>
        <v/>
      </c>
    </row>
    <row r="535" ht="12.75" customHeight="1">
      <c r="A535" s="67" t="str">
        <f>IF(OR(Calculator!prev_total_owed&lt;=0,Calculator!prev_total_owed=""),"",Calculator!prev_pmt_num+1)</f>
        <v/>
      </c>
      <c r="B535" s="68" t="str">
        <f t="shared" si="1"/>
        <v/>
      </c>
      <c r="C535" s="47" t="str">
        <f>IF(A535="","",MIN(D535+Calculator!prev_prin_balance,Calculator!loan_payment+J535))</f>
        <v/>
      </c>
      <c r="D535" s="47" t="str">
        <f>IF(A535="","",ROUND($D$6/12*MAX(0,(Calculator!prev_prin_balance)),2))</f>
        <v/>
      </c>
      <c r="E535" s="47" t="str">
        <f t="shared" si="2"/>
        <v/>
      </c>
      <c r="F535" s="47" t="str">
        <f>IF(A535="","",ROUND(SUM(Calculator!prev_prin_balance,-E535),2))</f>
        <v/>
      </c>
      <c r="G535" s="69" t="str">
        <f t="shared" si="3"/>
        <v/>
      </c>
      <c r="H535" s="47" t="str">
        <f>IF(A535="","",IF(Calculator!prev_prin_balance=0,MIN(Calculator!prev_heloc_prin_balance+Calculator!prev_heloc_int_balance+K535,MAX(0,Calculator!free_cash_flow+Calculator!loan_payment))+IF($O$7="No",0,Calculator!loan_payment+$I$6),IF($O$7="No",Calculator!free_cash_flow,$I$5)))</f>
        <v/>
      </c>
      <c r="I535" s="47" t="str">
        <f>IF(A535="","",IF($O$7="Yes",$I$6+Calculator!loan_payment,0))</f>
        <v/>
      </c>
      <c r="J535" s="47" t="str">
        <f>IF(A535="","",IF(Calculator!prev_prin_balance&lt;=0,0,IF(Calculator!prev_heloc_prin_balance&lt;Calculator!free_cash_flow,MAX(0,MIN($O$6,D535+Calculator!prev_prin_balance+Calculator!loan_payment)),0)))</f>
        <v/>
      </c>
      <c r="K535" s="47" t="str">
        <f>IF(A535="","",ROUND((B535-Calculator!prev_date)*(Calculator!prev_heloc_rate/$O$8)*MAX(0,Calculator!prev_heloc_prin_balance),2))</f>
        <v/>
      </c>
      <c r="L535" s="47" t="str">
        <f>IF(A535="","",MAX(0,MIN(1*H535,Calculator!prev_heloc_int_balance+K535)))</f>
        <v/>
      </c>
      <c r="M535" s="47" t="str">
        <f>IF(A535="","",(Calculator!prev_heloc_int_balance+K535)-L535)</f>
        <v/>
      </c>
      <c r="N535" s="47" t="str">
        <f t="shared" si="4"/>
        <v/>
      </c>
      <c r="O535" s="47" t="str">
        <f>IF(A535="","",Calculator!prev_heloc_prin_balance-N535)</f>
        <v/>
      </c>
      <c r="P535" s="47" t="str">
        <f t="shared" si="16"/>
        <v/>
      </c>
      <c r="Q535" s="40"/>
      <c r="R535" s="67" t="str">
        <f t="shared" si="5"/>
        <v/>
      </c>
      <c r="S535" s="68" t="str">
        <f t="shared" si="6"/>
        <v/>
      </c>
      <c r="T535" s="47" t="str">
        <f t="shared" si="7"/>
        <v/>
      </c>
      <c r="U535" s="47" t="str">
        <f t="shared" si="8"/>
        <v/>
      </c>
      <c r="V535" s="47" t="str">
        <f t="shared" si="9"/>
        <v/>
      </c>
      <c r="W535" s="47" t="str">
        <f t="shared" si="10"/>
        <v/>
      </c>
      <c r="X535" s="40"/>
      <c r="Y535" s="67" t="str">
        <f t="shared" si="11"/>
        <v/>
      </c>
      <c r="Z535" s="68" t="str">
        <f t="shared" si="12"/>
        <v/>
      </c>
      <c r="AA535" s="47" t="str">
        <f>IF(Y535="","",MIN($D$9+Calculator!free_cash_flow,AD534+AB535))</f>
        <v/>
      </c>
      <c r="AB535" s="47" t="str">
        <f t="shared" si="13"/>
        <v/>
      </c>
      <c r="AC535" s="47" t="str">
        <f t="shared" si="14"/>
        <v/>
      </c>
      <c r="AD535" s="47" t="str">
        <f t="shared" si="15"/>
        <v/>
      </c>
    </row>
    <row r="536" ht="12.75" customHeight="1">
      <c r="A536" s="67" t="str">
        <f>IF(OR(Calculator!prev_total_owed&lt;=0,Calculator!prev_total_owed=""),"",Calculator!prev_pmt_num+1)</f>
        <v/>
      </c>
      <c r="B536" s="68" t="str">
        <f t="shared" si="1"/>
        <v/>
      </c>
      <c r="C536" s="47" t="str">
        <f>IF(A536="","",MIN(D536+Calculator!prev_prin_balance,Calculator!loan_payment+J536))</f>
        <v/>
      </c>
      <c r="D536" s="47" t="str">
        <f>IF(A536="","",ROUND($D$6/12*MAX(0,(Calculator!prev_prin_balance)),2))</f>
        <v/>
      </c>
      <c r="E536" s="47" t="str">
        <f t="shared" si="2"/>
        <v/>
      </c>
      <c r="F536" s="47" t="str">
        <f>IF(A536="","",ROUND(SUM(Calculator!prev_prin_balance,-E536),2))</f>
        <v/>
      </c>
      <c r="G536" s="69" t="str">
        <f t="shared" si="3"/>
        <v/>
      </c>
      <c r="H536" s="47" t="str">
        <f>IF(A536="","",IF(Calculator!prev_prin_balance=0,MIN(Calculator!prev_heloc_prin_balance+Calculator!prev_heloc_int_balance+K536,MAX(0,Calculator!free_cash_flow+Calculator!loan_payment))+IF($O$7="No",0,Calculator!loan_payment+$I$6),IF($O$7="No",Calculator!free_cash_flow,$I$5)))</f>
        <v/>
      </c>
      <c r="I536" s="47" t="str">
        <f>IF(A536="","",IF($O$7="Yes",$I$6+Calculator!loan_payment,0))</f>
        <v/>
      </c>
      <c r="J536" s="47" t="str">
        <f>IF(A536="","",IF(Calculator!prev_prin_balance&lt;=0,0,IF(Calculator!prev_heloc_prin_balance&lt;Calculator!free_cash_flow,MAX(0,MIN($O$6,D536+Calculator!prev_prin_balance+Calculator!loan_payment)),0)))</f>
        <v/>
      </c>
      <c r="K536" s="47" t="str">
        <f>IF(A536="","",ROUND((B536-Calculator!prev_date)*(Calculator!prev_heloc_rate/$O$8)*MAX(0,Calculator!prev_heloc_prin_balance),2))</f>
        <v/>
      </c>
      <c r="L536" s="47" t="str">
        <f>IF(A536="","",MAX(0,MIN(1*H536,Calculator!prev_heloc_int_balance+K536)))</f>
        <v/>
      </c>
      <c r="M536" s="47" t="str">
        <f>IF(A536="","",(Calculator!prev_heloc_int_balance+K536)-L536)</f>
        <v/>
      </c>
      <c r="N536" s="47" t="str">
        <f t="shared" si="4"/>
        <v/>
      </c>
      <c r="O536" s="47" t="str">
        <f>IF(A536="","",Calculator!prev_heloc_prin_balance-N536)</f>
        <v/>
      </c>
      <c r="P536" s="47" t="str">
        <f t="shared" si="16"/>
        <v/>
      </c>
      <c r="Q536" s="40"/>
      <c r="R536" s="67" t="str">
        <f t="shared" si="5"/>
        <v/>
      </c>
      <c r="S536" s="68" t="str">
        <f t="shared" si="6"/>
        <v/>
      </c>
      <c r="T536" s="47" t="str">
        <f t="shared" si="7"/>
        <v/>
      </c>
      <c r="U536" s="47" t="str">
        <f t="shared" si="8"/>
        <v/>
      </c>
      <c r="V536" s="47" t="str">
        <f t="shared" si="9"/>
        <v/>
      </c>
      <c r="W536" s="47" t="str">
        <f t="shared" si="10"/>
        <v/>
      </c>
      <c r="X536" s="40"/>
      <c r="Y536" s="67" t="str">
        <f t="shared" si="11"/>
        <v/>
      </c>
      <c r="Z536" s="68" t="str">
        <f t="shared" si="12"/>
        <v/>
      </c>
      <c r="AA536" s="47" t="str">
        <f>IF(Y536="","",MIN($D$9+Calculator!free_cash_flow,AD535+AB536))</f>
        <v/>
      </c>
      <c r="AB536" s="47" t="str">
        <f t="shared" si="13"/>
        <v/>
      </c>
      <c r="AC536" s="47" t="str">
        <f t="shared" si="14"/>
        <v/>
      </c>
      <c r="AD536" s="47" t="str">
        <f t="shared" si="15"/>
        <v/>
      </c>
    </row>
    <row r="537" ht="12.75" customHeight="1">
      <c r="A537" s="67" t="str">
        <f>IF(OR(Calculator!prev_total_owed&lt;=0,Calculator!prev_total_owed=""),"",Calculator!prev_pmt_num+1)</f>
        <v/>
      </c>
      <c r="B537" s="68" t="str">
        <f t="shared" si="1"/>
        <v/>
      </c>
      <c r="C537" s="47" t="str">
        <f>IF(A537="","",MIN(D537+Calculator!prev_prin_balance,Calculator!loan_payment+J537))</f>
        <v/>
      </c>
      <c r="D537" s="47" t="str">
        <f>IF(A537="","",ROUND($D$6/12*MAX(0,(Calculator!prev_prin_balance)),2))</f>
        <v/>
      </c>
      <c r="E537" s="47" t="str">
        <f t="shared" si="2"/>
        <v/>
      </c>
      <c r="F537" s="47" t="str">
        <f>IF(A537="","",ROUND(SUM(Calculator!prev_prin_balance,-E537),2))</f>
        <v/>
      </c>
      <c r="G537" s="69" t="str">
        <f t="shared" si="3"/>
        <v/>
      </c>
      <c r="H537" s="47" t="str">
        <f>IF(A537="","",IF(Calculator!prev_prin_balance=0,MIN(Calculator!prev_heloc_prin_balance+Calculator!prev_heloc_int_balance+K537,MAX(0,Calculator!free_cash_flow+Calculator!loan_payment))+IF($O$7="No",0,Calculator!loan_payment+$I$6),IF($O$7="No",Calculator!free_cash_flow,$I$5)))</f>
        <v/>
      </c>
      <c r="I537" s="47" t="str">
        <f>IF(A537="","",IF($O$7="Yes",$I$6+Calculator!loan_payment,0))</f>
        <v/>
      </c>
      <c r="J537" s="47" t="str">
        <f>IF(A537="","",IF(Calculator!prev_prin_balance&lt;=0,0,IF(Calculator!prev_heloc_prin_balance&lt;Calculator!free_cash_flow,MAX(0,MIN($O$6,D537+Calculator!prev_prin_balance+Calculator!loan_payment)),0)))</f>
        <v/>
      </c>
      <c r="K537" s="47" t="str">
        <f>IF(A537="","",ROUND((B537-Calculator!prev_date)*(Calculator!prev_heloc_rate/$O$8)*MAX(0,Calculator!prev_heloc_prin_balance),2))</f>
        <v/>
      </c>
      <c r="L537" s="47" t="str">
        <f>IF(A537="","",MAX(0,MIN(1*H537,Calculator!prev_heloc_int_balance+K537)))</f>
        <v/>
      </c>
      <c r="M537" s="47" t="str">
        <f>IF(A537="","",(Calculator!prev_heloc_int_balance+K537)-L537)</f>
        <v/>
      </c>
      <c r="N537" s="47" t="str">
        <f t="shared" si="4"/>
        <v/>
      </c>
      <c r="O537" s="47" t="str">
        <f>IF(A537="","",Calculator!prev_heloc_prin_balance-N537)</f>
        <v/>
      </c>
      <c r="P537" s="47" t="str">
        <f t="shared" si="16"/>
        <v/>
      </c>
      <c r="Q537" s="40"/>
      <c r="R537" s="67" t="str">
        <f t="shared" si="5"/>
        <v/>
      </c>
      <c r="S537" s="68" t="str">
        <f t="shared" si="6"/>
        <v/>
      </c>
      <c r="T537" s="47" t="str">
        <f t="shared" si="7"/>
        <v/>
      </c>
      <c r="U537" s="47" t="str">
        <f t="shared" si="8"/>
        <v/>
      </c>
      <c r="V537" s="47" t="str">
        <f t="shared" si="9"/>
        <v/>
      </c>
      <c r="W537" s="47" t="str">
        <f t="shared" si="10"/>
        <v/>
      </c>
      <c r="X537" s="40"/>
      <c r="Y537" s="67" t="str">
        <f t="shared" si="11"/>
        <v/>
      </c>
      <c r="Z537" s="68" t="str">
        <f t="shared" si="12"/>
        <v/>
      </c>
      <c r="AA537" s="47" t="str">
        <f>IF(Y537="","",MIN($D$9+Calculator!free_cash_flow,AD536+AB537))</f>
        <v/>
      </c>
      <c r="AB537" s="47" t="str">
        <f t="shared" si="13"/>
        <v/>
      </c>
      <c r="AC537" s="47" t="str">
        <f t="shared" si="14"/>
        <v/>
      </c>
      <c r="AD537" s="47" t="str">
        <f t="shared" si="15"/>
        <v/>
      </c>
    </row>
    <row r="538" ht="12.75" customHeight="1">
      <c r="A538" s="67" t="str">
        <f>IF(OR(Calculator!prev_total_owed&lt;=0,Calculator!prev_total_owed=""),"",Calculator!prev_pmt_num+1)</f>
        <v/>
      </c>
      <c r="B538" s="68" t="str">
        <f t="shared" si="1"/>
        <v/>
      </c>
      <c r="C538" s="47" t="str">
        <f>IF(A538="","",MIN(D538+Calculator!prev_prin_balance,Calculator!loan_payment+J538))</f>
        <v/>
      </c>
      <c r="D538" s="47" t="str">
        <f>IF(A538="","",ROUND($D$6/12*MAX(0,(Calculator!prev_prin_balance)),2))</f>
        <v/>
      </c>
      <c r="E538" s="47" t="str">
        <f t="shared" si="2"/>
        <v/>
      </c>
      <c r="F538" s="47" t="str">
        <f>IF(A538="","",ROUND(SUM(Calculator!prev_prin_balance,-E538),2))</f>
        <v/>
      </c>
      <c r="G538" s="69" t="str">
        <f t="shared" si="3"/>
        <v/>
      </c>
      <c r="H538" s="47" t="str">
        <f>IF(A538="","",IF(Calculator!prev_prin_balance=0,MIN(Calculator!prev_heloc_prin_balance+Calculator!prev_heloc_int_balance+K538,MAX(0,Calculator!free_cash_flow+Calculator!loan_payment))+IF($O$7="No",0,Calculator!loan_payment+$I$6),IF($O$7="No",Calculator!free_cash_flow,$I$5)))</f>
        <v/>
      </c>
      <c r="I538" s="47" t="str">
        <f>IF(A538="","",IF($O$7="Yes",$I$6+Calculator!loan_payment,0))</f>
        <v/>
      </c>
      <c r="J538" s="47" t="str">
        <f>IF(A538="","",IF(Calculator!prev_prin_balance&lt;=0,0,IF(Calculator!prev_heloc_prin_balance&lt;Calculator!free_cash_flow,MAX(0,MIN($O$6,D538+Calculator!prev_prin_balance+Calculator!loan_payment)),0)))</f>
        <v/>
      </c>
      <c r="K538" s="47" t="str">
        <f>IF(A538="","",ROUND((B538-Calculator!prev_date)*(Calculator!prev_heloc_rate/$O$8)*MAX(0,Calculator!prev_heloc_prin_balance),2))</f>
        <v/>
      </c>
      <c r="L538" s="47" t="str">
        <f>IF(A538="","",MAX(0,MIN(1*H538,Calculator!prev_heloc_int_balance+K538)))</f>
        <v/>
      </c>
      <c r="M538" s="47" t="str">
        <f>IF(A538="","",(Calculator!prev_heloc_int_balance+K538)-L538)</f>
        <v/>
      </c>
      <c r="N538" s="47" t="str">
        <f t="shared" si="4"/>
        <v/>
      </c>
      <c r="O538" s="47" t="str">
        <f>IF(A538="","",Calculator!prev_heloc_prin_balance-N538)</f>
        <v/>
      </c>
      <c r="P538" s="47" t="str">
        <f t="shared" si="16"/>
        <v/>
      </c>
      <c r="Q538" s="40"/>
      <c r="R538" s="67" t="str">
        <f t="shared" si="5"/>
        <v/>
      </c>
      <c r="S538" s="68" t="str">
        <f t="shared" si="6"/>
        <v/>
      </c>
      <c r="T538" s="47" t="str">
        <f t="shared" si="7"/>
        <v/>
      </c>
      <c r="U538" s="47" t="str">
        <f t="shared" si="8"/>
        <v/>
      </c>
      <c r="V538" s="47" t="str">
        <f t="shared" si="9"/>
        <v/>
      </c>
      <c r="W538" s="47" t="str">
        <f t="shared" si="10"/>
        <v/>
      </c>
      <c r="X538" s="40"/>
      <c r="Y538" s="67" t="str">
        <f t="shared" si="11"/>
        <v/>
      </c>
      <c r="Z538" s="68" t="str">
        <f t="shared" si="12"/>
        <v/>
      </c>
      <c r="AA538" s="47" t="str">
        <f>IF(Y538="","",MIN($D$9+Calculator!free_cash_flow,AD537+AB538))</f>
        <v/>
      </c>
      <c r="AB538" s="47" t="str">
        <f t="shared" si="13"/>
        <v/>
      </c>
      <c r="AC538" s="47" t="str">
        <f t="shared" si="14"/>
        <v/>
      </c>
      <c r="AD538" s="47" t="str">
        <f t="shared" si="15"/>
        <v/>
      </c>
    </row>
    <row r="539" ht="12.75" customHeight="1">
      <c r="A539" s="67" t="str">
        <f>IF(OR(Calculator!prev_total_owed&lt;=0,Calculator!prev_total_owed=""),"",Calculator!prev_pmt_num+1)</f>
        <v/>
      </c>
      <c r="B539" s="68" t="str">
        <f t="shared" si="1"/>
        <v/>
      </c>
      <c r="C539" s="47" t="str">
        <f>IF(A539="","",MIN(D539+Calculator!prev_prin_balance,Calculator!loan_payment+J539))</f>
        <v/>
      </c>
      <c r="D539" s="47" t="str">
        <f>IF(A539="","",ROUND($D$6/12*MAX(0,(Calculator!prev_prin_balance)),2))</f>
        <v/>
      </c>
      <c r="E539" s="47" t="str">
        <f t="shared" si="2"/>
        <v/>
      </c>
      <c r="F539" s="47" t="str">
        <f>IF(A539="","",ROUND(SUM(Calculator!prev_prin_balance,-E539),2))</f>
        <v/>
      </c>
      <c r="G539" s="69" t="str">
        <f t="shared" si="3"/>
        <v/>
      </c>
      <c r="H539" s="47" t="str">
        <f>IF(A539="","",IF(Calculator!prev_prin_balance=0,MIN(Calculator!prev_heloc_prin_balance+Calculator!prev_heloc_int_balance+K539,MAX(0,Calculator!free_cash_flow+Calculator!loan_payment))+IF($O$7="No",0,Calculator!loan_payment+$I$6),IF($O$7="No",Calculator!free_cash_flow,$I$5)))</f>
        <v/>
      </c>
      <c r="I539" s="47" t="str">
        <f>IF(A539="","",IF($O$7="Yes",$I$6+Calculator!loan_payment,0))</f>
        <v/>
      </c>
      <c r="J539" s="47" t="str">
        <f>IF(A539="","",IF(Calculator!prev_prin_balance&lt;=0,0,IF(Calculator!prev_heloc_prin_balance&lt;Calculator!free_cash_flow,MAX(0,MIN($O$6,D539+Calculator!prev_prin_balance+Calculator!loan_payment)),0)))</f>
        <v/>
      </c>
      <c r="K539" s="47" t="str">
        <f>IF(A539="","",ROUND((B539-Calculator!prev_date)*(Calculator!prev_heloc_rate/$O$8)*MAX(0,Calculator!prev_heloc_prin_balance),2))</f>
        <v/>
      </c>
      <c r="L539" s="47" t="str">
        <f>IF(A539="","",MAX(0,MIN(1*H539,Calculator!prev_heloc_int_balance+K539)))</f>
        <v/>
      </c>
      <c r="M539" s="47" t="str">
        <f>IF(A539="","",(Calculator!prev_heloc_int_balance+K539)-L539)</f>
        <v/>
      </c>
      <c r="N539" s="47" t="str">
        <f t="shared" si="4"/>
        <v/>
      </c>
      <c r="O539" s="47" t="str">
        <f>IF(A539="","",Calculator!prev_heloc_prin_balance-N539)</f>
        <v/>
      </c>
      <c r="P539" s="47" t="str">
        <f t="shared" si="16"/>
        <v/>
      </c>
      <c r="Q539" s="40"/>
      <c r="R539" s="67" t="str">
        <f t="shared" si="5"/>
        <v/>
      </c>
      <c r="S539" s="68" t="str">
        <f t="shared" si="6"/>
        <v/>
      </c>
      <c r="T539" s="47" t="str">
        <f t="shared" si="7"/>
        <v/>
      </c>
      <c r="U539" s="47" t="str">
        <f t="shared" si="8"/>
        <v/>
      </c>
      <c r="V539" s="47" t="str">
        <f t="shared" si="9"/>
        <v/>
      </c>
      <c r="W539" s="47" t="str">
        <f t="shared" si="10"/>
        <v/>
      </c>
      <c r="X539" s="40"/>
      <c r="Y539" s="67" t="str">
        <f t="shared" si="11"/>
        <v/>
      </c>
      <c r="Z539" s="68" t="str">
        <f t="shared" si="12"/>
        <v/>
      </c>
      <c r="AA539" s="47" t="str">
        <f>IF(Y539="","",MIN($D$9+Calculator!free_cash_flow,AD538+AB539))</f>
        <v/>
      </c>
      <c r="AB539" s="47" t="str">
        <f t="shared" si="13"/>
        <v/>
      </c>
      <c r="AC539" s="47" t="str">
        <f t="shared" si="14"/>
        <v/>
      </c>
      <c r="AD539" s="47" t="str">
        <f t="shared" si="15"/>
        <v/>
      </c>
    </row>
    <row r="540" ht="12.75" customHeight="1">
      <c r="A540" s="67" t="str">
        <f>IF(OR(Calculator!prev_total_owed&lt;=0,Calculator!prev_total_owed=""),"",Calculator!prev_pmt_num+1)</f>
        <v/>
      </c>
      <c r="B540" s="68" t="str">
        <f t="shared" si="1"/>
        <v/>
      </c>
      <c r="C540" s="47" t="str">
        <f>IF(A540="","",MIN(D540+Calculator!prev_prin_balance,Calculator!loan_payment+J540))</f>
        <v/>
      </c>
      <c r="D540" s="47" t="str">
        <f>IF(A540="","",ROUND($D$6/12*MAX(0,(Calculator!prev_prin_balance)),2))</f>
        <v/>
      </c>
      <c r="E540" s="47" t="str">
        <f t="shared" si="2"/>
        <v/>
      </c>
      <c r="F540" s="47" t="str">
        <f>IF(A540="","",ROUND(SUM(Calculator!prev_prin_balance,-E540),2))</f>
        <v/>
      </c>
      <c r="G540" s="69" t="str">
        <f t="shared" si="3"/>
        <v/>
      </c>
      <c r="H540" s="47" t="str">
        <f>IF(A540="","",IF(Calculator!prev_prin_balance=0,MIN(Calculator!prev_heloc_prin_balance+Calculator!prev_heloc_int_balance+K540,MAX(0,Calculator!free_cash_flow+Calculator!loan_payment))+IF($O$7="No",0,Calculator!loan_payment+$I$6),IF($O$7="No",Calculator!free_cash_flow,$I$5)))</f>
        <v/>
      </c>
      <c r="I540" s="47" t="str">
        <f>IF(A540="","",IF($O$7="Yes",$I$6+Calculator!loan_payment,0))</f>
        <v/>
      </c>
      <c r="J540" s="47" t="str">
        <f>IF(A540="","",IF(Calculator!prev_prin_balance&lt;=0,0,IF(Calculator!prev_heloc_prin_balance&lt;Calculator!free_cash_flow,MAX(0,MIN($O$6,D540+Calculator!prev_prin_balance+Calculator!loan_payment)),0)))</f>
        <v/>
      </c>
      <c r="K540" s="47" t="str">
        <f>IF(A540="","",ROUND((B540-Calculator!prev_date)*(Calculator!prev_heloc_rate/$O$8)*MAX(0,Calculator!prev_heloc_prin_balance),2))</f>
        <v/>
      </c>
      <c r="L540" s="47" t="str">
        <f>IF(A540="","",MAX(0,MIN(1*H540,Calculator!prev_heloc_int_balance+K540)))</f>
        <v/>
      </c>
      <c r="M540" s="47" t="str">
        <f>IF(A540="","",(Calculator!prev_heloc_int_balance+K540)-L540)</f>
        <v/>
      </c>
      <c r="N540" s="47" t="str">
        <f t="shared" si="4"/>
        <v/>
      </c>
      <c r="O540" s="47" t="str">
        <f>IF(A540="","",Calculator!prev_heloc_prin_balance-N540)</f>
        <v/>
      </c>
      <c r="P540" s="47" t="str">
        <f t="shared" si="16"/>
        <v/>
      </c>
      <c r="Q540" s="40"/>
      <c r="R540" s="67" t="str">
        <f t="shared" si="5"/>
        <v/>
      </c>
      <c r="S540" s="68" t="str">
        <f t="shared" si="6"/>
        <v/>
      </c>
      <c r="T540" s="47" t="str">
        <f t="shared" si="7"/>
        <v/>
      </c>
      <c r="U540" s="47" t="str">
        <f t="shared" si="8"/>
        <v/>
      </c>
      <c r="V540" s="47" t="str">
        <f t="shared" si="9"/>
        <v/>
      </c>
      <c r="W540" s="47" t="str">
        <f t="shared" si="10"/>
        <v/>
      </c>
      <c r="X540" s="40"/>
      <c r="Y540" s="67" t="str">
        <f t="shared" si="11"/>
        <v/>
      </c>
      <c r="Z540" s="68" t="str">
        <f t="shared" si="12"/>
        <v/>
      </c>
      <c r="AA540" s="47" t="str">
        <f>IF(Y540="","",MIN($D$9+Calculator!free_cash_flow,AD539+AB540))</f>
        <v/>
      </c>
      <c r="AB540" s="47" t="str">
        <f t="shared" si="13"/>
        <v/>
      </c>
      <c r="AC540" s="47" t="str">
        <f t="shared" si="14"/>
        <v/>
      </c>
      <c r="AD540" s="47" t="str">
        <f t="shared" si="15"/>
        <v/>
      </c>
    </row>
    <row r="541" ht="12.75" customHeight="1">
      <c r="A541" s="67" t="str">
        <f>IF(OR(Calculator!prev_total_owed&lt;=0,Calculator!prev_total_owed=""),"",Calculator!prev_pmt_num+1)</f>
        <v/>
      </c>
      <c r="B541" s="68" t="str">
        <f t="shared" si="1"/>
        <v/>
      </c>
      <c r="C541" s="47" t="str">
        <f>IF(A541="","",MIN(D541+Calculator!prev_prin_balance,Calculator!loan_payment+J541))</f>
        <v/>
      </c>
      <c r="D541" s="47" t="str">
        <f>IF(A541="","",ROUND($D$6/12*MAX(0,(Calculator!prev_prin_balance)),2))</f>
        <v/>
      </c>
      <c r="E541" s="47" t="str">
        <f t="shared" si="2"/>
        <v/>
      </c>
      <c r="F541" s="47" t="str">
        <f>IF(A541="","",ROUND(SUM(Calculator!prev_prin_balance,-E541),2))</f>
        <v/>
      </c>
      <c r="G541" s="69" t="str">
        <f t="shared" si="3"/>
        <v/>
      </c>
      <c r="H541" s="47" t="str">
        <f>IF(A541="","",IF(Calculator!prev_prin_balance=0,MIN(Calculator!prev_heloc_prin_balance+Calculator!prev_heloc_int_balance+K541,MAX(0,Calculator!free_cash_flow+Calculator!loan_payment))+IF($O$7="No",0,Calculator!loan_payment+$I$6),IF($O$7="No",Calculator!free_cash_flow,$I$5)))</f>
        <v/>
      </c>
      <c r="I541" s="47" t="str">
        <f>IF(A541="","",IF($O$7="Yes",$I$6+Calculator!loan_payment,0))</f>
        <v/>
      </c>
      <c r="J541" s="47" t="str">
        <f>IF(A541="","",IF(Calculator!prev_prin_balance&lt;=0,0,IF(Calculator!prev_heloc_prin_balance&lt;Calculator!free_cash_flow,MAX(0,MIN($O$6,D541+Calculator!prev_prin_balance+Calculator!loan_payment)),0)))</f>
        <v/>
      </c>
      <c r="K541" s="47" t="str">
        <f>IF(A541="","",ROUND((B541-Calculator!prev_date)*(Calculator!prev_heloc_rate/$O$8)*MAX(0,Calculator!prev_heloc_prin_balance),2))</f>
        <v/>
      </c>
      <c r="L541" s="47" t="str">
        <f>IF(A541="","",MAX(0,MIN(1*H541,Calculator!prev_heloc_int_balance+K541)))</f>
        <v/>
      </c>
      <c r="M541" s="47" t="str">
        <f>IF(A541="","",(Calculator!prev_heloc_int_balance+K541)-L541)</f>
        <v/>
      </c>
      <c r="N541" s="47" t="str">
        <f t="shared" si="4"/>
        <v/>
      </c>
      <c r="O541" s="47" t="str">
        <f>IF(A541="","",Calculator!prev_heloc_prin_balance-N541)</f>
        <v/>
      </c>
      <c r="P541" s="47" t="str">
        <f t="shared" si="16"/>
        <v/>
      </c>
      <c r="Q541" s="40"/>
      <c r="R541" s="67" t="str">
        <f t="shared" si="5"/>
        <v/>
      </c>
      <c r="S541" s="68" t="str">
        <f t="shared" si="6"/>
        <v/>
      </c>
      <c r="T541" s="47" t="str">
        <f t="shared" si="7"/>
        <v/>
      </c>
      <c r="U541" s="47" t="str">
        <f t="shared" si="8"/>
        <v/>
      </c>
      <c r="V541" s="47" t="str">
        <f t="shared" si="9"/>
        <v/>
      </c>
      <c r="W541" s="47" t="str">
        <f t="shared" si="10"/>
        <v/>
      </c>
      <c r="X541" s="40"/>
      <c r="Y541" s="67" t="str">
        <f t="shared" si="11"/>
        <v/>
      </c>
      <c r="Z541" s="68" t="str">
        <f t="shared" si="12"/>
        <v/>
      </c>
      <c r="AA541" s="47" t="str">
        <f>IF(Y541="","",MIN($D$9+Calculator!free_cash_flow,AD540+AB541))</f>
        <v/>
      </c>
      <c r="AB541" s="47" t="str">
        <f t="shared" si="13"/>
        <v/>
      </c>
      <c r="AC541" s="47" t="str">
        <f t="shared" si="14"/>
        <v/>
      </c>
      <c r="AD541" s="47" t="str">
        <f t="shared" si="15"/>
        <v/>
      </c>
    </row>
    <row r="542" ht="12.75" customHeight="1">
      <c r="A542" s="67" t="str">
        <f>IF(OR(Calculator!prev_total_owed&lt;=0,Calculator!prev_total_owed=""),"",Calculator!prev_pmt_num+1)</f>
        <v/>
      </c>
      <c r="B542" s="68" t="str">
        <f t="shared" si="1"/>
        <v/>
      </c>
      <c r="C542" s="47" t="str">
        <f>IF(A542="","",MIN(D542+Calculator!prev_prin_balance,Calculator!loan_payment+J542))</f>
        <v/>
      </c>
      <c r="D542" s="47" t="str">
        <f>IF(A542="","",ROUND($D$6/12*MAX(0,(Calculator!prev_prin_balance)),2))</f>
        <v/>
      </c>
      <c r="E542" s="47" t="str">
        <f t="shared" si="2"/>
        <v/>
      </c>
      <c r="F542" s="47" t="str">
        <f>IF(A542="","",ROUND(SUM(Calculator!prev_prin_balance,-E542),2))</f>
        <v/>
      </c>
      <c r="G542" s="69" t="str">
        <f t="shared" si="3"/>
        <v/>
      </c>
      <c r="H542" s="47" t="str">
        <f>IF(A542="","",IF(Calculator!prev_prin_balance=0,MIN(Calculator!prev_heloc_prin_balance+Calculator!prev_heloc_int_balance+K542,MAX(0,Calculator!free_cash_flow+Calculator!loan_payment))+IF($O$7="No",0,Calculator!loan_payment+$I$6),IF($O$7="No",Calculator!free_cash_flow,$I$5)))</f>
        <v/>
      </c>
      <c r="I542" s="47" t="str">
        <f>IF(A542="","",IF($O$7="Yes",$I$6+Calculator!loan_payment,0))</f>
        <v/>
      </c>
      <c r="J542" s="47" t="str">
        <f>IF(A542="","",IF(Calculator!prev_prin_balance&lt;=0,0,IF(Calculator!prev_heloc_prin_balance&lt;Calculator!free_cash_flow,MAX(0,MIN($O$6,D542+Calculator!prev_prin_balance+Calculator!loan_payment)),0)))</f>
        <v/>
      </c>
      <c r="K542" s="47" t="str">
        <f>IF(A542="","",ROUND((B542-Calculator!prev_date)*(Calculator!prev_heloc_rate/$O$8)*MAX(0,Calculator!prev_heloc_prin_balance),2))</f>
        <v/>
      </c>
      <c r="L542" s="47" t="str">
        <f>IF(A542="","",MAX(0,MIN(1*H542,Calculator!prev_heloc_int_balance+K542)))</f>
        <v/>
      </c>
      <c r="M542" s="47" t="str">
        <f>IF(A542="","",(Calculator!prev_heloc_int_balance+K542)-L542)</f>
        <v/>
      </c>
      <c r="N542" s="47" t="str">
        <f t="shared" si="4"/>
        <v/>
      </c>
      <c r="O542" s="47" t="str">
        <f>IF(A542="","",Calculator!prev_heloc_prin_balance-N542)</f>
        <v/>
      </c>
      <c r="P542" s="47" t="str">
        <f t="shared" si="16"/>
        <v/>
      </c>
      <c r="Q542" s="40"/>
      <c r="R542" s="67" t="str">
        <f t="shared" si="5"/>
        <v/>
      </c>
      <c r="S542" s="68" t="str">
        <f t="shared" si="6"/>
        <v/>
      </c>
      <c r="T542" s="47" t="str">
        <f t="shared" si="7"/>
        <v/>
      </c>
      <c r="U542" s="47" t="str">
        <f t="shared" si="8"/>
        <v/>
      </c>
      <c r="V542" s="47" t="str">
        <f t="shared" si="9"/>
        <v/>
      </c>
      <c r="W542" s="47" t="str">
        <f t="shared" si="10"/>
        <v/>
      </c>
      <c r="X542" s="40"/>
      <c r="Y542" s="67" t="str">
        <f t="shared" si="11"/>
        <v/>
      </c>
      <c r="Z542" s="68" t="str">
        <f t="shared" si="12"/>
        <v/>
      </c>
      <c r="AA542" s="47" t="str">
        <f>IF(Y542="","",MIN($D$9+Calculator!free_cash_flow,AD541+AB542))</f>
        <v/>
      </c>
      <c r="AB542" s="47" t="str">
        <f t="shared" si="13"/>
        <v/>
      </c>
      <c r="AC542" s="47" t="str">
        <f t="shared" si="14"/>
        <v/>
      </c>
      <c r="AD542" s="47" t="str">
        <f t="shared" si="15"/>
        <v/>
      </c>
    </row>
    <row r="543" ht="12.75" customHeight="1">
      <c r="A543" s="67" t="str">
        <f>IF(OR(Calculator!prev_total_owed&lt;=0,Calculator!prev_total_owed=""),"",Calculator!prev_pmt_num+1)</f>
        <v/>
      </c>
      <c r="B543" s="68" t="str">
        <f t="shared" si="1"/>
        <v/>
      </c>
      <c r="C543" s="47" t="str">
        <f>IF(A543="","",MIN(D543+Calculator!prev_prin_balance,Calculator!loan_payment+J543))</f>
        <v/>
      </c>
      <c r="D543" s="47" t="str">
        <f>IF(A543="","",ROUND($D$6/12*MAX(0,(Calculator!prev_prin_balance)),2))</f>
        <v/>
      </c>
      <c r="E543" s="47" t="str">
        <f t="shared" si="2"/>
        <v/>
      </c>
      <c r="F543" s="47" t="str">
        <f>IF(A543="","",ROUND(SUM(Calculator!prev_prin_balance,-E543),2))</f>
        <v/>
      </c>
      <c r="G543" s="69" t="str">
        <f t="shared" si="3"/>
        <v/>
      </c>
      <c r="H543" s="47" t="str">
        <f>IF(A543="","",IF(Calculator!prev_prin_balance=0,MIN(Calculator!prev_heloc_prin_balance+Calculator!prev_heloc_int_balance+K543,MAX(0,Calculator!free_cash_flow+Calculator!loan_payment))+IF($O$7="No",0,Calculator!loan_payment+$I$6),IF($O$7="No",Calculator!free_cash_flow,$I$5)))</f>
        <v/>
      </c>
      <c r="I543" s="47" t="str">
        <f>IF(A543="","",IF($O$7="Yes",$I$6+Calculator!loan_payment,0))</f>
        <v/>
      </c>
      <c r="J543" s="47" t="str">
        <f>IF(A543="","",IF(Calculator!prev_prin_balance&lt;=0,0,IF(Calculator!prev_heloc_prin_balance&lt;Calculator!free_cash_flow,MAX(0,MIN($O$6,D543+Calculator!prev_prin_balance+Calculator!loan_payment)),0)))</f>
        <v/>
      </c>
      <c r="K543" s="47" t="str">
        <f>IF(A543="","",ROUND((B543-Calculator!prev_date)*(Calculator!prev_heloc_rate/$O$8)*MAX(0,Calculator!prev_heloc_prin_balance),2))</f>
        <v/>
      </c>
      <c r="L543" s="47" t="str">
        <f>IF(A543="","",MAX(0,MIN(1*H543,Calculator!prev_heloc_int_balance+K543)))</f>
        <v/>
      </c>
      <c r="M543" s="47" t="str">
        <f>IF(A543="","",(Calculator!prev_heloc_int_balance+K543)-L543)</f>
        <v/>
      </c>
      <c r="N543" s="47" t="str">
        <f t="shared" si="4"/>
        <v/>
      </c>
      <c r="O543" s="47" t="str">
        <f>IF(A543="","",Calculator!prev_heloc_prin_balance-N543)</f>
        <v/>
      </c>
      <c r="P543" s="47" t="str">
        <f t="shared" si="16"/>
        <v/>
      </c>
      <c r="Q543" s="40"/>
      <c r="R543" s="67" t="str">
        <f t="shared" si="5"/>
        <v/>
      </c>
      <c r="S543" s="68" t="str">
        <f t="shared" si="6"/>
        <v/>
      </c>
      <c r="T543" s="47" t="str">
        <f t="shared" si="7"/>
        <v/>
      </c>
      <c r="U543" s="47" t="str">
        <f t="shared" si="8"/>
        <v/>
      </c>
      <c r="V543" s="47" t="str">
        <f t="shared" si="9"/>
        <v/>
      </c>
      <c r="W543" s="47" t="str">
        <f t="shared" si="10"/>
        <v/>
      </c>
      <c r="X543" s="40"/>
      <c r="Y543" s="67" t="str">
        <f t="shared" si="11"/>
        <v/>
      </c>
      <c r="Z543" s="68" t="str">
        <f t="shared" si="12"/>
        <v/>
      </c>
      <c r="AA543" s="47" t="str">
        <f>IF(Y543="","",MIN($D$9+Calculator!free_cash_flow,AD542+AB543))</f>
        <v/>
      </c>
      <c r="AB543" s="47" t="str">
        <f t="shared" si="13"/>
        <v/>
      </c>
      <c r="AC543" s="47" t="str">
        <f t="shared" si="14"/>
        <v/>
      </c>
      <c r="AD543" s="47" t="str">
        <f t="shared" si="15"/>
        <v/>
      </c>
    </row>
    <row r="544" ht="12.75" customHeight="1">
      <c r="A544" s="67" t="str">
        <f>IF(OR(Calculator!prev_total_owed&lt;=0,Calculator!prev_total_owed=""),"",Calculator!prev_pmt_num+1)</f>
        <v/>
      </c>
      <c r="B544" s="68" t="str">
        <f t="shared" si="1"/>
        <v/>
      </c>
      <c r="C544" s="47" t="str">
        <f>IF(A544="","",MIN(D544+Calculator!prev_prin_balance,Calculator!loan_payment+J544))</f>
        <v/>
      </c>
      <c r="D544" s="47" t="str">
        <f>IF(A544="","",ROUND($D$6/12*MAX(0,(Calculator!prev_prin_balance)),2))</f>
        <v/>
      </c>
      <c r="E544" s="47" t="str">
        <f t="shared" si="2"/>
        <v/>
      </c>
      <c r="F544" s="47" t="str">
        <f>IF(A544="","",ROUND(SUM(Calculator!prev_prin_balance,-E544),2))</f>
        <v/>
      </c>
      <c r="G544" s="69" t="str">
        <f t="shared" si="3"/>
        <v/>
      </c>
      <c r="H544" s="47" t="str">
        <f>IF(A544="","",IF(Calculator!prev_prin_balance=0,MIN(Calculator!prev_heloc_prin_balance+Calculator!prev_heloc_int_balance+K544,MAX(0,Calculator!free_cash_flow+Calculator!loan_payment))+IF($O$7="No",0,Calculator!loan_payment+$I$6),IF($O$7="No",Calculator!free_cash_flow,$I$5)))</f>
        <v/>
      </c>
      <c r="I544" s="47" t="str">
        <f>IF(A544="","",IF($O$7="Yes",$I$6+Calculator!loan_payment,0))</f>
        <v/>
      </c>
      <c r="J544" s="47" t="str">
        <f>IF(A544="","",IF(Calculator!prev_prin_balance&lt;=0,0,IF(Calculator!prev_heloc_prin_balance&lt;Calculator!free_cash_flow,MAX(0,MIN($O$6,D544+Calculator!prev_prin_balance+Calculator!loan_payment)),0)))</f>
        <v/>
      </c>
      <c r="K544" s="47" t="str">
        <f>IF(A544="","",ROUND((B544-Calculator!prev_date)*(Calculator!prev_heloc_rate/$O$8)*MAX(0,Calculator!prev_heloc_prin_balance),2))</f>
        <v/>
      </c>
      <c r="L544" s="47" t="str">
        <f>IF(A544="","",MAX(0,MIN(1*H544,Calculator!prev_heloc_int_balance+K544)))</f>
        <v/>
      </c>
      <c r="M544" s="47" t="str">
        <f>IF(A544="","",(Calculator!prev_heloc_int_balance+K544)-L544)</f>
        <v/>
      </c>
      <c r="N544" s="47" t="str">
        <f t="shared" si="4"/>
        <v/>
      </c>
      <c r="O544" s="47" t="str">
        <f>IF(A544="","",Calculator!prev_heloc_prin_balance-N544)</f>
        <v/>
      </c>
      <c r="P544" s="47" t="str">
        <f t="shared" si="16"/>
        <v/>
      </c>
      <c r="Q544" s="40"/>
      <c r="R544" s="67" t="str">
        <f t="shared" si="5"/>
        <v/>
      </c>
      <c r="S544" s="68" t="str">
        <f t="shared" si="6"/>
        <v/>
      </c>
      <c r="T544" s="47" t="str">
        <f t="shared" si="7"/>
        <v/>
      </c>
      <c r="U544" s="47" t="str">
        <f t="shared" si="8"/>
        <v/>
      </c>
      <c r="V544" s="47" t="str">
        <f t="shared" si="9"/>
        <v/>
      </c>
      <c r="W544" s="47" t="str">
        <f t="shared" si="10"/>
        <v/>
      </c>
      <c r="X544" s="40"/>
      <c r="Y544" s="67" t="str">
        <f t="shared" si="11"/>
        <v/>
      </c>
      <c r="Z544" s="68" t="str">
        <f t="shared" si="12"/>
        <v/>
      </c>
      <c r="AA544" s="47" t="str">
        <f>IF(Y544="","",MIN($D$9+Calculator!free_cash_flow,AD543+AB544))</f>
        <v/>
      </c>
      <c r="AB544" s="47" t="str">
        <f t="shared" si="13"/>
        <v/>
      </c>
      <c r="AC544" s="47" t="str">
        <f t="shared" si="14"/>
        <v/>
      </c>
      <c r="AD544" s="47" t="str">
        <f t="shared" si="15"/>
        <v/>
      </c>
    </row>
    <row r="545" ht="12.75" customHeight="1">
      <c r="A545" s="67" t="str">
        <f>IF(OR(Calculator!prev_total_owed&lt;=0,Calculator!prev_total_owed=""),"",Calculator!prev_pmt_num+1)</f>
        <v/>
      </c>
      <c r="B545" s="68" t="str">
        <f t="shared" si="1"/>
        <v/>
      </c>
      <c r="C545" s="47" t="str">
        <f>IF(A545="","",MIN(D545+Calculator!prev_prin_balance,Calculator!loan_payment+J545))</f>
        <v/>
      </c>
      <c r="D545" s="47" t="str">
        <f>IF(A545="","",ROUND($D$6/12*MAX(0,(Calculator!prev_prin_balance)),2))</f>
        <v/>
      </c>
      <c r="E545" s="47" t="str">
        <f t="shared" si="2"/>
        <v/>
      </c>
      <c r="F545" s="47" t="str">
        <f>IF(A545="","",ROUND(SUM(Calculator!prev_prin_balance,-E545),2))</f>
        <v/>
      </c>
      <c r="G545" s="69" t="str">
        <f t="shared" si="3"/>
        <v/>
      </c>
      <c r="H545" s="47" t="str">
        <f>IF(A545="","",IF(Calculator!prev_prin_balance=0,MIN(Calculator!prev_heloc_prin_balance+Calculator!prev_heloc_int_balance+K545,MAX(0,Calculator!free_cash_flow+Calculator!loan_payment))+IF($O$7="No",0,Calculator!loan_payment+$I$6),IF($O$7="No",Calculator!free_cash_flow,$I$5)))</f>
        <v/>
      </c>
      <c r="I545" s="47" t="str">
        <f>IF(A545="","",IF($O$7="Yes",$I$6+Calculator!loan_payment,0))</f>
        <v/>
      </c>
      <c r="J545" s="47" t="str">
        <f>IF(A545="","",IF(Calculator!prev_prin_balance&lt;=0,0,IF(Calculator!prev_heloc_prin_balance&lt;Calculator!free_cash_flow,MAX(0,MIN($O$6,D545+Calculator!prev_prin_balance+Calculator!loan_payment)),0)))</f>
        <v/>
      </c>
      <c r="K545" s="47" t="str">
        <f>IF(A545="","",ROUND((B545-Calculator!prev_date)*(Calculator!prev_heloc_rate/$O$8)*MAX(0,Calculator!prev_heloc_prin_balance),2))</f>
        <v/>
      </c>
      <c r="L545" s="47" t="str">
        <f>IF(A545="","",MAX(0,MIN(1*H545,Calculator!prev_heloc_int_balance+K545)))</f>
        <v/>
      </c>
      <c r="M545" s="47" t="str">
        <f>IF(A545="","",(Calculator!prev_heloc_int_balance+K545)-L545)</f>
        <v/>
      </c>
      <c r="N545" s="47" t="str">
        <f t="shared" si="4"/>
        <v/>
      </c>
      <c r="O545" s="47" t="str">
        <f>IF(A545="","",Calculator!prev_heloc_prin_balance-N545)</f>
        <v/>
      </c>
      <c r="P545" s="47" t="str">
        <f t="shared" si="16"/>
        <v/>
      </c>
      <c r="Q545" s="40"/>
      <c r="R545" s="67" t="str">
        <f t="shared" si="5"/>
        <v/>
      </c>
      <c r="S545" s="68" t="str">
        <f t="shared" si="6"/>
        <v/>
      </c>
      <c r="T545" s="47" t="str">
        <f t="shared" si="7"/>
        <v/>
      </c>
      <c r="U545" s="47" t="str">
        <f t="shared" si="8"/>
        <v/>
      </c>
      <c r="V545" s="47" t="str">
        <f t="shared" si="9"/>
        <v/>
      </c>
      <c r="W545" s="47" t="str">
        <f t="shared" si="10"/>
        <v/>
      </c>
      <c r="X545" s="40"/>
      <c r="Y545" s="67" t="str">
        <f t="shared" si="11"/>
        <v/>
      </c>
      <c r="Z545" s="68" t="str">
        <f t="shared" si="12"/>
        <v/>
      </c>
      <c r="AA545" s="47" t="str">
        <f>IF(Y545="","",MIN($D$9+Calculator!free_cash_flow,AD544+AB545))</f>
        <v/>
      </c>
      <c r="AB545" s="47" t="str">
        <f t="shared" si="13"/>
        <v/>
      </c>
      <c r="AC545" s="47" t="str">
        <f t="shared" si="14"/>
        <v/>
      </c>
      <c r="AD545" s="47" t="str">
        <f t="shared" si="15"/>
        <v/>
      </c>
    </row>
    <row r="546" ht="12.75" customHeight="1">
      <c r="A546" s="67" t="str">
        <f>IF(OR(Calculator!prev_total_owed&lt;=0,Calculator!prev_total_owed=""),"",Calculator!prev_pmt_num+1)</f>
        <v/>
      </c>
      <c r="B546" s="68" t="str">
        <f t="shared" si="1"/>
        <v/>
      </c>
      <c r="C546" s="47" t="str">
        <f>IF(A546="","",MIN(D546+Calculator!prev_prin_balance,Calculator!loan_payment+J546))</f>
        <v/>
      </c>
      <c r="D546" s="47" t="str">
        <f>IF(A546="","",ROUND($D$6/12*MAX(0,(Calculator!prev_prin_balance)),2))</f>
        <v/>
      </c>
      <c r="E546" s="47" t="str">
        <f t="shared" si="2"/>
        <v/>
      </c>
      <c r="F546" s="47" t="str">
        <f>IF(A546="","",ROUND(SUM(Calculator!prev_prin_balance,-E546),2))</f>
        <v/>
      </c>
      <c r="G546" s="69" t="str">
        <f t="shared" si="3"/>
        <v/>
      </c>
      <c r="H546" s="47" t="str">
        <f>IF(A546="","",IF(Calculator!prev_prin_balance=0,MIN(Calculator!prev_heloc_prin_balance+Calculator!prev_heloc_int_balance+K546,MAX(0,Calculator!free_cash_flow+Calculator!loan_payment))+IF($O$7="No",0,Calculator!loan_payment+$I$6),IF($O$7="No",Calculator!free_cash_flow,$I$5)))</f>
        <v/>
      </c>
      <c r="I546" s="47" t="str">
        <f>IF(A546="","",IF($O$7="Yes",$I$6+Calculator!loan_payment,0))</f>
        <v/>
      </c>
      <c r="J546" s="47" t="str">
        <f>IF(A546="","",IF(Calculator!prev_prin_balance&lt;=0,0,IF(Calculator!prev_heloc_prin_balance&lt;Calculator!free_cash_flow,MAX(0,MIN($O$6,D546+Calculator!prev_prin_balance+Calculator!loan_payment)),0)))</f>
        <v/>
      </c>
      <c r="K546" s="47" t="str">
        <f>IF(A546="","",ROUND((B546-Calculator!prev_date)*(Calculator!prev_heloc_rate/$O$8)*MAX(0,Calculator!prev_heloc_prin_balance),2))</f>
        <v/>
      </c>
      <c r="L546" s="47" t="str">
        <f>IF(A546="","",MAX(0,MIN(1*H546,Calculator!prev_heloc_int_balance+K546)))</f>
        <v/>
      </c>
      <c r="M546" s="47" t="str">
        <f>IF(A546="","",(Calculator!prev_heloc_int_balance+K546)-L546)</f>
        <v/>
      </c>
      <c r="N546" s="47" t="str">
        <f t="shared" si="4"/>
        <v/>
      </c>
      <c r="O546" s="47" t="str">
        <f>IF(A546="","",Calculator!prev_heloc_prin_balance-N546)</f>
        <v/>
      </c>
      <c r="P546" s="47" t="str">
        <f t="shared" si="16"/>
        <v/>
      </c>
      <c r="Q546" s="40"/>
      <c r="R546" s="67" t="str">
        <f t="shared" si="5"/>
        <v/>
      </c>
      <c r="S546" s="68" t="str">
        <f t="shared" si="6"/>
        <v/>
      </c>
      <c r="T546" s="47" t="str">
        <f t="shared" si="7"/>
        <v/>
      </c>
      <c r="U546" s="47" t="str">
        <f t="shared" si="8"/>
        <v/>
      </c>
      <c r="V546" s="47" t="str">
        <f t="shared" si="9"/>
        <v/>
      </c>
      <c r="W546" s="47" t="str">
        <f t="shared" si="10"/>
        <v/>
      </c>
      <c r="X546" s="40"/>
      <c r="Y546" s="67" t="str">
        <f t="shared" si="11"/>
        <v/>
      </c>
      <c r="Z546" s="68" t="str">
        <f t="shared" si="12"/>
        <v/>
      </c>
      <c r="AA546" s="47" t="str">
        <f>IF(Y546="","",MIN($D$9+Calculator!free_cash_flow,AD545+AB546))</f>
        <v/>
      </c>
      <c r="AB546" s="47" t="str">
        <f t="shared" si="13"/>
        <v/>
      </c>
      <c r="AC546" s="47" t="str">
        <f t="shared" si="14"/>
        <v/>
      </c>
      <c r="AD546" s="47" t="str">
        <f t="shared" si="15"/>
        <v/>
      </c>
    </row>
    <row r="547" ht="12.75" customHeight="1">
      <c r="A547" s="67" t="str">
        <f>IF(OR(Calculator!prev_total_owed&lt;=0,Calculator!prev_total_owed=""),"",Calculator!prev_pmt_num+1)</f>
        <v/>
      </c>
      <c r="B547" s="68" t="str">
        <f t="shared" si="1"/>
        <v/>
      </c>
      <c r="C547" s="47" t="str">
        <f>IF(A547="","",MIN(D547+Calculator!prev_prin_balance,Calculator!loan_payment+J547))</f>
        <v/>
      </c>
      <c r="D547" s="47" t="str">
        <f>IF(A547="","",ROUND($D$6/12*MAX(0,(Calculator!prev_prin_balance)),2))</f>
        <v/>
      </c>
      <c r="E547" s="47" t="str">
        <f t="shared" si="2"/>
        <v/>
      </c>
      <c r="F547" s="47" t="str">
        <f>IF(A547="","",ROUND(SUM(Calculator!prev_prin_balance,-E547),2))</f>
        <v/>
      </c>
      <c r="G547" s="69" t="str">
        <f t="shared" si="3"/>
        <v/>
      </c>
      <c r="H547" s="47" t="str">
        <f>IF(A547="","",IF(Calculator!prev_prin_balance=0,MIN(Calculator!prev_heloc_prin_balance+Calculator!prev_heloc_int_balance+K547,MAX(0,Calculator!free_cash_flow+Calculator!loan_payment))+IF($O$7="No",0,Calculator!loan_payment+$I$6),IF($O$7="No",Calculator!free_cash_flow,$I$5)))</f>
        <v/>
      </c>
      <c r="I547" s="47" t="str">
        <f>IF(A547="","",IF($O$7="Yes",$I$6+Calculator!loan_payment,0))</f>
        <v/>
      </c>
      <c r="J547" s="47" t="str">
        <f>IF(A547="","",IF(Calculator!prev_prin_balance&lt;=0,0,IF(Calculator!prev_heloc_prin_balance&lt;Calculator!free_cash_flow,MAX(0,MIN($O$6,D547+Calculator!prev_prin_balance+Calculator!loan_payment)),0)))</f>
        <v/>
      </c>
      <c r="K547" s="47" t="str">
        <f>IF(A547="","",ROUND((B547-Calculator!prev_date)*(Calculator!prev_heloc_rate/$O$8)*MAX(0,Calculator!prev_heloc_prin_balance),2))</f>
        <v/>
      </c>
      <c r="L547" s="47" t="str">
        <f>IF(A547="","",MAX(0,MIN(1*H547,Calculator!prev_heloc_int_balance+K547)))</f>
        <v/>
      </c>
      <c r="M547" s="47" t="str">
        <f>IF(A547="","",(Calculator!prev_heloc_int_balance+K547)-L547)</f>
        <v/>
      </c>
      <c r="N547" s="47" t="str">
        <f t="shared" si="4"/>
        <v/>
      </c>
      <c r="O547" s="47" t="str">
        <f>IF(A547="","",Calculator!prev_heloc_prin_balance-N547)</f>
        <v/>
      </c>
      <c r="P547" s="47" t="str">
        <f t="shared" si="16"/>
        <v/>
      </c>
      <c r="Q547" s="40"/>
      <c r="R547" s="67" t="str">
        <f t="shared" si="5"/>
        <v/>
      </c>
      <c r="S547" s="68" t="str">
        <f t="shared" si="6"/>
        <v/>
      </c>
      <c r="T547" s="47" t="str">
        <f t="shared" si="7"/>
        <v/>
      </c>
      <c r="U547" s="47" t="str">
        <f t="shared" si="8"/>
        <v/>
      </c>
      <c r="V547" s="47" t="str">
        <f t="shared" si="9"/>
        <v/>
      </c>
      <c r="W547" s="47" t="str">
        <f t="shared" si="10"/>
        <v/>
      </c>
      <c r="X547" s="40"/>
      <c r="Y547" s="67" t="str">
        <f t="shared" si="11"/>
        <v/>
      </c>
      <c r="Z547" s="68" t="str">
        <f t="shared" si="12"/>
        <v/>
      </c>
      <c r="AA547" s="47" t="str">
        <f>IF(Y547="","",MIN($D$9+Calculator!free_cash_flow,AD546+AB547))</f>
        <v/>
      </c>
      <c r="AB547" s="47" t="str">
        <f t="shared" si="13"/>
        <v/>
      </c>
      <c r="AC547" s="47" t="str">
        <f t="shared" si="14"/>
        <v/>
      </c>
      <c r="AD547" s="47" t="str">
        <f t="shared" si="15"/>
        <v/>
      </c>
    </row>
    <row r="548" ht="12.75" customHeight="1">
      <c r="A548" s="67" t="str">
        <f>IF(OR(Calculator!prev_total_owed&lt;=0,Calculator!prev_total_owed=""),"",Calculator!prev_pmt_num+1)</f>
        <v/>
      </c>
      <c r="B548" s="68" t="str">
        <f t="shared" si="1"/>
        <v/>
      </c>
      <c r="C548" s="47" t="str">
        <f>IF(A548="","",MIN(D548+Calculator!prev_prin_balance,Calculator!loan_payment+J548))</f>
        <v/>
      </c>
      <c r="D548" s="47" t="str">
        <f>IF(A548="","",ROUND($D$6/12*MAX(0,(Calculator!prev_prin_balance)),2))</f>
        <v/>
      </c>
      <c r="E548" s="47" t="str">
        <f t="shared" si="2"/>
        <v/>
      </c>
      <c r="F548" s="47" t="str">
        <f>IF(A548="","",ROUND(SUM(Calculator!prev_prin_balance,-E548),2))</f>
        <v/>
      </c>
      <c r="G548" s="69" t="str">
        <f t="shared" si="3"/>
        <v/>
      </c>
      <c r="H548" s="47" t="str">
        <f>IF(A548="","",IF(Calculator!prev_prin_balance=0,MIN(Calculator!prev_heloc_prin_balance+Calculator!prev_heloc_int_balance+K548,MAX(0,Calculator!free_cash_flow+Calculator!loan_payment))+IF($O$7="No",0,Calculator!loan_payment+$I$6),IF($O$7="No",Calculator!free_cash_flow,$I$5)))</f>
        <v/>
      </c>
      <c r="I548" s="47" t="str">
        <f>IF(A548="","",IF($O$7="Yes",$I$6+Calculator!loan_payment,0))</f>
        <v/>
      </c>
      <c r="J548" s="47" t="str">
        <f>IF(A548="","",IF(Calculator!prev_prin_balance&lt;=0,0,IF(Calculator!prev_heloc_prin_balance&lt;Calculator!free_cash_flow,MAX(0,MIN($O$6,D548+Calculator!prev_prin_balance+Calculator!loan_payment)),0)))</f>
        <v/>
      </c>
      <c r="K548" s="47" t="str">
        <f>IF(A548="","",ROUND((B548-Calculator!prev_date)*(Calculator!prev_heloc_rate/$O$8)*MAX(0,Calculator!prev_heloc_prin_balance),2))</f>
        <v/>
      </c>
      <c r="L548" s="47" t="str">
        <f>IF(A548="","",MAX(0,MIN(1*H548,Calculator!prev_heloc_int_balance+K548)))</f>
        <v/>
      </c>
      <c r="M548" s="47" t="str">
        <f>IF(A548="","",(Calculator!prev_heloc_int_balance+K548)-L548)</f>
        <v/>
      </c>
      <c r="N548" s="47" t="str">
        <f t="shared" si="4"/>
        <v/>
      </c>
      <c r="O548" s="47" t="str">
        <f>IF(A548="","",Calculator!prev_heloc_prin_balance-N548)</f>
        <v/>
      </c>
      <c r="P548" s="47" t="str">
        <f t="shared" si="16"/>
        <v/>
      </c>
      <c r="Q548" s="40"/>
      <c r="R548" s="67" t="str">
        <f t="shared" si="5"/>
        <v/>
      </c>
      <c r="S548" s="68" t="str">
        <f t="shared" si="6"/>
        <v/>
      </c>
      <c r="T548" s="47" t="str">
        <f t="shared" si="7"/>
        <v/>
      </c>
      <c r="U548" s="47" t="str">
        <f t="shared" si="8"/>
        <v/>
      </c>
      <c r="V548" s="47" t="str">
        <f t="shared" si="9"/>
        <v/>
      </c>
      <c r="W548" s="47" t="str">
        <f t="shared" si="10"/>
        <v/>
      </c>
      <c r="X548" s="40"/>
      <c r="Y548" s="67" t="str">
        <f t="shared" si="11"/>
        <v/>
      </c>
      <c r="Z548" s="68" t="str">
        <f t="shared" si="12"/>
        <v/>
      </c>
      <c r="AA548" s="47" t="str">
        <f>IF(Y548="","",MIN($D$9+Calculator!free_cash_flow,AD547+AB548))</f>
        <v/>
      </c>
      <c r="AB548" s="47" t="str">
        <f t="shared" si="13"/>
        <v/>
      </c>
      <c r="AC548" s="47" t="str">
        <f t="shared" si="14"/>
        <v/>
      </c>
      <c r="AD548" s="47" t="str">
        <f t="shared" si="15"/>
        <v/>
      </c>
    </row>
    <row r="549" ht="12.75" customHeight="1">
      <c r="A549" s="67" t="str">
        <f>IF(OR(Calculator!prev_total_owed&lt;=0,Calculator!prev_total_owed=""),"",Calculator!prev_pmt_num+1)</f>
        <v/>
      </c>
      <c r="B549" s="68" t="str">
        <f t="shared" si="1"/>
        <v/>
      </c>
      <c r="C549" s="47" t="str">
        <f>IF(A549="","",MIN(D549+Calculator!prev_prin_balance,Calculator!loan_payment+J549))</f>
        <v/>
      </c>
      <c r="D549" s="47" t="str">
        <f>IF(A549="","",ROUND($D$6/12*MAX(0,(Calculator!prev_prin_balance)),2))</f>
        <v/>
      </c>
      <c r="E549" s="47" t="str">
        <f t="shared" si="2"/>
        <v/>
      </c>
      <c r="F549" s="47" t="str">
        <f>IF(A549="","",ROUND(SUM(Calculator!prev_prin_balance,-E549),2))</f>
        <v/>
      </c>
      <c r="G549" s="69" t="str">
        <f t="shared" si="3"/>
        <v/>
      </c>
      <c r="H549" s="47" t="str">
        <f>IF(A549="","",IF(Calculator!prev_prin_balance=0,MIN(Calculator!prev_heloc_prin_balance+Calculator!prev_heloc_int_balance+K549,MAX(0,Calculator!free_cash_flow+Calculator!loan_payment))+IF($O$7="No",0,Calculator!loan_payment+$I$6),IF($O$7="No",Calculator!free_cash_flow,$I$5)))</f>
        <v/>
      </c>
      <c r="I549" s="47" t="str">
        <f>IF(A549="","",IF($O$7="Yes",$I$6+Calculator!loan_payment,0))</f>
        <v/>
      </c>
      <c r="J549" s="47" t="str">
        <f>IF(A549="","",IF(Calculator!prev_prin_balance&lt;=0,0,IF(Calculator!prev_heloc_prin_balance&lt;Calculator!free_cash_flow,MAX(0,MIN($O$6,D549+Calculator!prev_prin_balance+Calculator!loan_payment)),0)))</f>
        <v/>
      </c>
      <c r="K549" s="47" t="str">
        <f>IF(A549="","",ROUND((B549-Calculator!prev_date)*(Calculator!prev_heloc_rate/$O$8)*MAX(0,Calculator!prev_heloc_prin_balance),2))</f>
        <v/>
      </c>
      <c r="L549" s="47" t="str">
        <f>IF(A549="","",MAX(0,MIN(1*H549,Calculator!prev_heloc_int_balance+K549)))</f>
        <v/>
      </c>
      <c r="M549" s="47" t="str">
        <f>IF(A549="","",(Calculator!prev_heloc_int_balance+K549)-L549)</f>
        <v/>
      </c>
      <c r="N549" s="47" t="str">
        <f t="shared" si="4"/>
        <v/>
      </c>
      <c r="O549" s="47" t="str">
        <f>IF(A549="","",Calculator!prev_heloc_prin_balance-N549)</f>
        <v/>
      </c>
      <c r="P549" s="47" t="str">
        <f t="shared" si="16"/>
        <v/>
      </c>
      <c r="Q549" s="40"/>
      <c r="R549" s="67" t="str">
        <f t="shared" si="5"/>
        <v/>
      </c>
      <c r="S549" s="68" t="str">
        <f t="shared" si="6"/>
        <v/>
      </c>
      <c r="T549" s="47" t="str">
        <f t="shared" si="7"/>
        <v/>
      </c>
      <c r="U549" s="47" t="str">
        <f t="shared" si="8"/>
        <v/>
      </c>
      <c r="V549" s="47" t="str">
        <f t="shared" si="9"/>
        <v/>
      </c>
      <c r="W549" s="47" t="str">
        <f t="shared" si="10"/>
        <v/>
      </c>
      <c r="X549" s="40"/>
      <c r="Y549" s="67" t="str">
        <f t="shared" si="11"/>
        <v/>
      </c>
      <c r="Z549" s="68" t="str">
        <f t="shared" si="12"/>
        <v/>
      </c>
      <c r="AA549" s="47" t="str">
        <f>IF(Y549="","",MIN($D$9+Calculator!free_cash_flow,AD548+AB549))</f>
        <v/>
      </c>
      <c r="AB549" s="47" t="str">
        <f t="shared" si="13"/>
        <v/>
      </c>
      <c r="AC549" s="47" t="str">
        <f t="shared" si="14"/>
        <v/>
      </c>
      <c r="AD549" s="47" t="str">
        <f t="shared" si="15"/>
        <v/>
      </c>
    </row>
    <row r="550" ht="12.75" customHeight="1">
      <c r="A550" s="67" t="str">
        <f>IF(OR(Calculator!prev_total_owed&lt;=0,Calculator!prev_total_owed=""),"",Calculator!prev_pmt_num+1)</f>
        <v/>
      </c>
      <c r="B550" s="68" t="str">
        <f t="shared" si="1"/>
        <v/>
      </c>
      <c r="C550" s="47" t="str">
        <f>IF(A550="","",MIN(D550+Calculator!prev_prin_balance,Calculator!loan_payment+J550))</f>
        <v/>
      </c>
      <c r="D550" s="47" t="str">
        <f>IF(A550="","",ROUND($D$6/12*MAX(0,(Calculator!prev_prin_balance)),2))</f>
        <v/>
      </c>
      <c r="E550" s="47" t="str">
        <f t="shared" si="2"/>
        <v/>
      </c>
      <c r="F550" s="47" t="str">
        <f>IF(A550="","",ROUND(SUM(Calculator!prev_prin_balance,-E550),2))</f>
        <v/>
      </c>
      <c r="G550" s="69" t="str">
        <f t="shared" si="3"/>
        <v/>
      </c>
      <c r="H550" s="47" t="str">
        <f>IF(A550="","",IF(Calculator!prev_prin_balance=0,MIN(Calculator!prev_heloc_prin_balance+Calculator!prev_heloc_int_balance+K550,MAX(0,Calculator!free_cash_flow+Calculator!loan_payment))+IF($O$7="No",0,Calculator!loan_payment+$I$6),IF($O$7="No",Calculator!free_cash_flow,$I$5)))</f>
        <v/>
      </c>
      <c r="I550" s="47" t="str">
        <f>IF(A550="","",IF($O$7="Yes",$I$6+Calculator!loan_payment,0))</f>
        <v/>
      </c>
      <c r="J550" s="47" t="str">
        <f>IF(A550="","",IF(Calculator!prev_prin_balance&lt;=0,0,IF(Calculator!prev_heloc_prin_balance&lt;Calculator!free_cash_flow,MAX(0,MIN($O$6,D550+Calculator!prev_prin_balance+Calculator!loan_payment)),0)))</f>
        <v/>
      </c>
      <c r="K550" s="47" t="str">
        <f>IF(A550="","",ROUND((B550-Calculator!prev_date)*(Calculator!prev_heloc_rate/$O$8)*MAX(0,Calculator!prev_heloc_prin_balance),2))</f>
        <v/>
      </c>
      <c r="L550" s="47" t="str">
        <f>IF(A550="","",MAX(0,MIN(1*H550,Calculator!prev_heloc_int_balance+K550)))</f>
        <v/>
      </c>
      <c r="M550" s="47" t="str">
        <f>IF(A550="","",(Calculator!prev_heloc_int_balance+K550)-L550)</f>
        <v/>
      </c>
      <c r="N550" s="47" t="str">
        <f t="shared" si="4"/>
        <v/>
      </c>
      <c r="O550" s="47" t="str">
        <f>IF(A550="","",Calculator!prev_heloc_prin_balance-N550)</f>
        <v/>
      </c>
      <c r="P550" s="47" t="str">
        <f t="shared" si="16"/>
        <v/>
      </c>
      <c r="Q550" s="40"/>
      <c r="R550" s="67" t="str">
        <f t="shared" si="5"/>
        <v/>
      </c>
      <c r="S550" s="68" t="str">
        <f t="shared" si="6"/>
        <v/>
      </c>
      <c r="T550" s="47" t="str">
        <f t="shared" si="7"/>
        <v/>
      </c>
      <c r="U550" s="47" t="str">
        <f t="shared" si="8"/>
        <v/>
      </c>
      <c r="V550" s="47" t="str">
        <f t="shared" si="9"/>
        <v/>
      </c>
      <c r="W550" s="47" t="str">
        <f t="shared" si="10"/>
        <v/>
      </c>
      <c r="X550" s="40"/>
      <c r="Y550" s="67" t="str">
        <f t="shared" si="11"/>
        <v/>
      </c>
      <c r="Z550" s="68" t="str">
        <f t="shared" si="12"/>
        <v/>
      </c>
      <c r="AA550" s="47" t="str">
        <f>IF(Y550="","",MIN($D$9+Calculator!free_cash_flow,AD549+AB550))</f>
        <v/>
      </c>
      <c r="AB550" s="47" t="str">
        <f t="shared" si="13"/>
        <v/>
      </c>
      <c r="AC550" s="47" t="str">
        <f t="shared" si="14"/>
        <v/>
      </c>
      <c r="AD550" s="47" t="str">
        <f t="shared" si="15"/>
        <v/>
      </c>
    </row>
    <row r="551" ht="12.75" customHeight="1">
      <c r="A551" s="67" t="str">
        <f>IF(OR(Calculator!prev_total_owed&lt;=0,Calculator!prev_total_owed=""),"",Calculator!prev_pmt_num+1)</f>
        <v/>
      </c>
      <c r="B551" s="68" t="str">
        <f t="shared" si="1"/>
        <v/>
      </c>
      <c r="C551" s="47" t="str">
        <f>IF(A551="","",MIN(D551+Calculator!prev_prin_balance,Calculator!loan_payment+J551))</f>
        <v/>
      </c>
      <c r="D551" s="47" t="str">
        <f>IF(A551="","",ROUND($D$6/12*MAX(0,(Calculator!prev_prin_balance)),2))</f>
        <v/>
      </c>
      <c r="E551" s="47" t="str">
        <f t="shared" si="2"/>
        <v/>
      </c>
      <c r="F551" s="47" t="str">
        <f>IF(A551="","",ROUND(SUM(Calculator!prev_prin_balance,-E551),2))</f>
        <v/>
      </c>
      <c r="G551" s="69" t="str">
        <f t="shared" si="3"/>
        <v/>
      </c>
      <c r="H551" s="47" t="str">
        <f>IF(A551="","",IF(Calculator!prev_prin_balance=0,MIN(Calculator!prev_heloc_prin_balance+Calculator!prev_heloc_int_balance+K551,MAX(0,Calculator!free_cash_flow+Calculator!loan_payment))+IF($O$7="No",0,Calculator!loan_payment+$I$6),IF($O$7="No",Calculator!free_cash_flow,$I$5)))</f>
        <v/>
      </c>
      <c r="I551" s="47" t="str">
        <f>IF(A551="","",IF($O$7="Yes",$I$6+Calculator!loan_payment,0))</f>
        <v/>
      </c>
      <c r="J551" s="47" t="str">
        <f>IF(A551="","",IF(Calculator!prev_prin_balance&lt;=0,0,IF(Calculator!prev_heloc_prin_balance&lt;Calculator!free_cash_flow,MAX(0,MIN($O$6,D551+Calculator!prev_prin_balance+Calculator!loan_payment)),0)))</f>
        <v/>
      </c>
      <c r="K551" s="47" t="str">
        <f>IF(A551="","",ROUND((B551-Calculator!prev_date)*(Calculator!prev_heloc_rate/$O$8)*MAX(0,Calculator!prev_heloc_prin_balance),2))</f>
        <v/>
      </c>
      <c r="L551" s="47" t="str">
        <f>IF(A551="","",MAX(0,MIN(1*H551,Calculator!prev_heloc_int_balance+K551)))</f>
        <v/>
      </c>
      <c r="M551" s="47" t="str">
        <f>IF(A551="","",(Calculator!prev_heloc_int_balance+K551)-L551)</f>
        <v/>
      </c>
      <c r="N551" s="47" t="str">
        <f t="shared" si="4"/>
        <v/>
      </c>
      <c r="O551" s="47" t="str">
        <f>IF(A551="","",Calculator!prev_heloc_prin_balance-N551)</f>
        <v/>
      </c>
      <c r="P551" s="47" t="str">
        <f t="shared" si="16"/>
        <v/>
      </c>
      <c r="Q551" s="40"/>
      <c r="R551" s="67" t="str">
        <f t="shared" si="5"/>
        <v/>
      </c>
      <c r="S551" s="68" t="str">
        <f t="shared" si="6"/>
        <v/>
      </c>
      <c r="T551" s="47" t="str">
        <f t="shared" si="7"/>
        <v/>
      </c>
      <c r="U551" s="47" t="str">
        <f t="shared" si="8"/>
        <v/>
      </c>
      <c r="V551" s="47" t="str">
        <f t="shared" si="9"/>
        <v/>
      </c>
      <c r="W551" s="47" t="str">
        <f t="shared" si="10"/>
        <v/>
      </c>
      <c r="X551" s="40"/>
      <c r="Y551" s="67" t="str">
        <f t="shared" si="11"/>
        <v/>
      </c>
      <c r="Z551" s="68" t="str">
        <f t="shared" si="12"/>
        <v/>
      </c>
      <c r="AA551" s="47" t="str">
        <f>IF(Y551="","",MIN($D$9+Calculator!free_cash_flow,AD550+AB551))</f>
        <v/>
      </c>
      <c r="AB551" s="47" t="str">
        <f t="shared" si="13"/>
        <v/>
      </c>
      <c r="AC551" s="47" t="str">
        <f t="shared" si="14"/>
        <v/>
      </c>
      <c r="AD551" s="47" t="str">
        <f t="shared" si="15"/>
        <v/>
      </c>
    </row>
    <row r="552" ht="12.75" customHeight="1">
      <c r="A552" s="67" t="str">
        <f>IF(OR(Calculator!prev_total_owed&lt;=0,Calculator!prev_total_owed=""),"",Calculator!prev_pmt_num+1)</f>
        <v/>
      </c>
      <c r="B552" s="68" t="str">
        <f t="shared" si="1"/>
        <v/>
      </c>
      <c r="C552" s="47" t="str">
        <f>IF(A552="","",MIN(D552+Calculator!prev_prin_balance,Calculator!loan_payment+J552))</f>
        <v/>
      </c>
      <c r="D552" s="47" t="str">
        <f>IF(A552="","",ROUND($D$6/12*MAX(0,(Calculator!prev_prin_balance)),2))</f>
        <v/>
      </c>
      <c r="E552" s="47" t="str">
        <f t="shared" si="2"/>
        <v/>
      </c>
      <c r="F552" s="47" t="str">
        <f>IF(A552="","",ROUND(SUM(Calculator!prev_prin_balance,-E552),2))</f>
        <v/>
      </c>
      <c r="G552" s="69" t="str">
        <f t="shared" si="3"/>
        <v/>
      </c>
      <c r="H552" s="47" t="str">
        <f>IF(A552="","",IF(Calculator!prev_prin_balance=0,MIN(Calculator!prev_heloc_prin_balance+Calculator!prev_heloc_int_balance+K552,MAX(0,Calculator!free_cash_flow+Calculator!loan_payment))+IF($O$7="No",0,Calculator!loan_payment+$I$6),IF($O$7="No",Calculator!free_cash_flow,$I$5)))</f>
        <v/>
      </c>
      <c r="I552" s="47" t="str">
        <f>IF(A552="","",IF($O$7="Yes",$I$6+Calculator!loan_payment,0))</f>
        <v/>
      </c>
      <c r="J552" s="47" t="str">
        <f>IF(A552="","",IF(Calculator!prev_prin_balance&lt;=0,0,IF(Calculator!prev_heloc_prin_balance&lt;Calculator!free_cash_flow,MAX(0,MIN($O$6,D552+Calculator!prev_prin_balance+Calculator!loan_payment)),0)))</f>
        <v/>
      </c>
      <c r="K552" s="47" t="str">
        <f>IF(A552="","",ROUND((B552-Calculator!prev_date)*(Calculator!prev_heloc_rate/$O$8)*MAX(0,Calculator!prev_heloc_prin_balance),2))</f>
        <v/>
      </c>
      <c r="L552" s="47" t="str">
        <f>IF(A552="","",MAX(0,MIN(1*H552,Calculator!prev_heloc_int_balance+K552)))</f>
        <v/>
      </c>
      <c r="M552" s="47" t="str">
        <f>IF(A552="","",(Calculator!prev_heloc_int_balance+K552)-L552)</f>
        <v/>
      </c>
      <c r="N552" s="47" t="str">
        <f t="shared" si="4"/>
        <v/>
      </c>
      <c r="O552" s="47" t="str">
        <f>IF(A552="","",Calculator!prev_heloc_prin_balance-N552)</f>
        <v/>
      </c>
      <c r="P552" s="47" t="str">
        <f t="shared" si="16"/>
        <v/>
      </c>
      <c r="Q552" s="40"/>
      <c r="R552" s="67" t="str">
        <f t="shared" si="5"/>
        <v/>
      </c>
      <c r="S552" s="68" t="str">
        <f t="shared" si="6"/>
        <v/>
      </c>
      <c r="T552" s="47" t="str">
        <f t="shared" si="7"/>
        <v/>
      </c>
      <c r="U552" s="47" t="str">
        <f t="shared" si="8"/>
        <v/>
      </c>
      <c r="V552" s="47" t="str">
        <f t="shared" si="9"/>
        <v/>
      </c>
      <c r="W552" s="47" t="str">
        <f t="shared" si="10"/>
        <v/>
      </c>
      <c r="X552" s="40"/>
      <c r="Y552" s="67" t="str">
        <f t="shared" si="11"/>
        <v/>
      </c>
      <c r="Z552" s="68" t="str">
        <f t="shared" si="12"/>
        <v/>
      </c>
      <c r="AA552" s="47" t="str">
        <f>IF(Y552="","",MIN($D$9+Calculator!free_cash_flow,AD551+AB552))</f>
        <v/>
      </c>
      <c r="AB552" s="47" t="str">
        <f t="shared" si="13"/>
        <v/>
      </c>
      <c r="AC552" s="47" t="str">
        <f t="shared" si="14"/>
        <v/>
      </c>
      <c r="AD552" s="47" t="str">
        <f t="shared" si="15"/>
        <v/>
      </c>
    </row>
    <row r="553" ht="12.75" customHeight="1">
      <c r="A553" s="67" t="str">
        <f>IF(OR(Calculator!prev_total_owed&lt;=0,Calculator!prev_total_owed=""),"",Calculator!prev_pmt_num+1)</f>
        <v/>
      </c>
      <c r="B553" s="68" t="str">
        <f t="shared" si="1"/>
        <v/>
      </c>
      <c r="C553" s="47" t="str">
        <f>IF(A553="","",MIN(D553+Calculator!prev_prin_balance,Calculator!loan_payment+J553))</f>
        <v/>
      </c>
      <c r="D553" s="47" t="str">
        <f>IF(A553="","",ROUND($D$6/12*MAX(0,(Calculator!prev_prin_balance)),2))</f>
        <v/>
      </c>
      <c r="E553" s="47" t="str">
        <f t="shared" si="2"/>
        <v/>
      </c>
      <c r="F553" s="47" t="str">
        <f>IF(A553="","",ROUND(SUM(Calculator!prev_prin_balance,-E553),2))</f>
        <v/>
      </c>
      <c r="G553" s="69" t="str">
        <f t="shared" si="3"/>
        <v/>
      </c>
      <c r="H553" s="47" t="str">
        <f>IF(A553="","",IF(Calculator!prev_prin_balance=0,MIN(Calculator!prev_heloc_prin_balance+Calculator!prev_heloc_int_balance+K553,MAX(0,Calculator!free_cash_flow+Calculator!loan_payment))+IF($O$7="No",0,Calculator!loan_payment+$I$6),IF($O$7="No",Calculator!free_cash_flow,$I$5)))</f>
        <v/>
      </c>
      <c r="I553" s="47" t="str">
        <f>IF(A553="","",IF($O$7="Yes",$I$6+Calculator!loan_payment,0))</f>
        <v/>
      </c>
      <c r="J553" s="47" t="str">
        <f>IF(A553="","",IF(Calculator!prev_prin_balance&lt;=0,0,IF(Calculator!prev_heloc_prin_balance&lt;Calculator!free_cash_flow,MAX(0,MIN($O$6,D553+Calculator!prev_prin_balance+Calculator!loan_payment)),0)))</f>
        <v/>
      </c>
      <c r="K553" s="47" t="str">
        <f>IF(A553="","",ROUND((B553-Calculator!prev_date)*(Calculator!prev_heloc_rate/$O$8)*MAX(0,Calculator!prev_heloc_prin_balance),2))</f>
        <v/>
      </c>
      <c r="L553" s="47" t="str">
        <f>IF(A553="","",MAX(0,MIN(1*H553,Calculator!prev_heloc_int_balance+K553)))</f>
        <v/>
      </c>
      <c r="M553" s="47" t="str">
        <f>IF(A553="","",(Calculator!prev_heloc_int_balance+K553)-L553)</f>
        <v/>
      </c>
      <c r="N553" s="47" t="str">
        <f t="shared" si="4"/>
        <v/>
      </c>
      <c r="O553" s="47" t="str">
        <f>IF(A553="","",Calculator!prev_heloc_prin_balance-N553)</f>
        <v/>
      </c>
      <c r="P553" s="47" t="str">
        <f t="shared" si="16"/>
        <v/>
      </c>
      <c r="Q553" s="40"/>
      <c r="R553" s="67" t="str">
        <f t="shared" si="5"/>
        <v/>
      </c>
      <c r="S553" s="68" t="str">
        <f t="shared" si="6"/>
        <v/>
      </c>
      <c r="T553" s="47" t="str">
        <f t="shared" si="7"/>
        <v/>
      </c>
      <c r="U553" s="47" t="str">
        <f t="shared" si="8"/>
        <v/>
      </c>
      <c r="V553" s="47" t="str">
        <f t="shared" si="9"/>
        <v/>
      </c>
      <c r="W553" s="47" t="str">
        <f t="shared" si="10"/>
        <v/>
      </c>
      <c r="X553" s="40"/>
      <c r="Y553" s="67" t="str">
        <f t="shared" si="11"/>
        <v/>
      </c>
      <c r="Z553" s="68" t="str">
        <f t="shared" si="12"/>
        <v/>
      </c>
      <c r="AA553" s="47" t="str">
        <f>IF(Y553="","",MIN($D$9+Calculator!free_cash_flow,AD552+AB553))</f>
        <v/>
      </c>
      <c r="AB553" s="47" t="str">
        <f t="shared" si="13"/>
        <v/>
      </c>
      <c r="AC553" s="47" t="str">
        <f t="shared" si="14"/>
        <v/>
      </c>
      <c r="AD553" s="47" t="str">
        <f t="shared" si="15"/>
        <v/>
      </c>
    </row>
    <row r="554" ht="12.75" customHeight="1">
      <c r="A554" s="67" t="str">
        <f>IF(OR(Calculator!prev_total_owed&lt;=0,Calculator!prev_total_owed=""),"",Calculator!prev_pmt_num+1)</f>
        <v/>
      </c>
      <c r="B554" s="68" t="str">
        <f t="shared" si="1"/>
        <v/>
      </c>
      <c r="C554" s="47" t="str">
        <f>IF(A554="","",MIN(D554+Calculator!prev_prin_balance,Calculator!loan_payment+J554))</f>
        <v/>
      </c>
      <c r="D554" s="47" t="str">
        <f>IF(A554="","",ROUND($D$6/12*MAX(0,(Calculator!prev_prin_balance)),2))</f>
        <v/>
      </c>
      <c r="E554" s="47" t="str">
        <f t="shared" si="2"/>
        <v/>
      </c>
      <c r="F554" s="47" t="str">
        <f>IF(A554="","",ROUND(SUM(Calculator!prev_prin_balance,-E554),2))</f>
        <v/>
      </c>
      <c r="G554" s="69" t="str">
        <f t="shared" si="3"/>
        <v/>
      </c>
      <c r="H554" s="47" t="str">
        <f>IF(A554="","",IF(Calculator!prev_prin_balance=0,MIN(Calculator!prev_heloc_prin_balance+Calculator!prev_heloc_int_balance+K554,MAX(0,Calculator!free_cash_flow+Calculator!loan_payment))+IF($O$7="No",0,Calculator!loan_payment+$I$6),IF($O$7="No",Calculator!free_cash_flow,$I$5)))</f>
        <v/>
      </c>
      <c r="I554" s="47" t="str">
        <f>IF(A554="","",IF($O$7="Yes",$I$6+Calculator!loan_payment,0))</f>
        <v/>
      </c>
      <c r="J554" s="47" t="str">
        <f>IF(A554="","",IF(Calculator!prev_prin_balance&lt;=0,0,IF(Calculator!prev_heloc_prin_balance&lt;Calculator!free_cash_flow,MAX(0,MIN($O$6,D554+Calculator!prev_prin_balance+Calculator!loan_payment)),0)))</f>
        <v/>
      </c>
      <c r="K554" s="47" t="str">
        <f>IF(A554="","",ROUND((B554-Calculator!prev_date)*(Calculator!prev_heloc_rate/$O$8)*MAX(0,Calculator!prev_heloc_prin_balance),2))</f>
        <v/>
      </c>
      <c r="L554" s="47" t="str">
        <f>IF(A554="","",MAX(0,MIN(1*H554,Calculator!prev_heloc_int_balance+K554)))</f>
        <v/>
      </c>
      <c r="M554" s="47" t="str">
        <f>IF(A554="","",(Calculator!prev_heloc_int_balance+K554)-L554)</f>
        <v/>
      </c>
      <c r="N554" s="47" t="str">
        <f t="shared" si="4"/>
        <v/>
      </c>
      <c r="O554" s="47" t="str">
        <f>IF(A554="","",Calculator!prev_heloc_prin_balance-N554)</f>
        <v/>
      </c>
      <c r="P554" s="47" t="str">
        <f t="shared" si="16"/>
        <v/>
      </c>
      <c r="Q554" s="40"/>
      <c r="R554" s="67" t="str">
        <f t="shared" si="5"/>
        <v/>
      </c>
      <c r="S554" s="68" t="str">
        <f t="shared" si="6"/>
        <v/>
      </c>
      <c r="T554" s="47" t="str">
        <f t="shared" si="7"/>
        <v/>
      </c>
      <c r="U554" s="47" t="str">
        <f t="shared" si="8"/>
        <v/>
      </c>
      <c r="V554" s="47" t="str">
        <f t="shared" si="9"/>
        <v/>
      </c>
      <c r="W554" s="47" t="str">
        <f t="shared" si="10"/>
        <v/>
      </c>
      <c r="X554" s="40"/>
      <c r="Y554" s="67" t="str">
        <f t="shared" si="11"/>
        <v/>
      </c>
      <c r="Z554" s="68" t="str">
        <f t="shared" si="12"/>
        <v/>
      </c>
      <c r="AA554" s="47" t="str">
        <f>IF(Y554="","",MIN($D$9+Calculator!free_cash_flow,AD553+AB554))</f>
        <v/>
      </c>
      <c r="AB554" s="47" t="str">
        <f t="shared" si="13"/>
        <v/>
      </c>
      <c r="AC554" s="47" t="str">
        <f t="shared" si="14"/>
        <v/>
      </c>
      <c r="AD554" s="47" t="str">
        <f t="shared" si="15"/>
        <v/>
      </c>
    </row>
    <row r="555" ht="12.75" customHeight="1">
      <c r="A555" s="67" t="str">
        <f>IF(OR(Calculator!prev_total_owed&lt;=0,Calculator!prev_total_owed=""),"",Calculator!prev_pmt_num+1)</f>
        <v/>
      </c>
      <c r="B555" s="68" t="str">
        <f t="shared" si="1"/>
        <v/>
      </c>
      <c r="C555" s="47" t="str">
        <f>IF(A555="","",MIN(D555+Calculator!prev_prin_balance,Calculator!loan_payment+J555))</f>
        <v/>
      </c>
      <c r="D555" s="47" t="str">
        <f>IF(A555="","",ROUND($D$6/12*MAX(0,(Calculator!prev_prin_balance)),2))</f>
        <v/>
      </c>
      <c r="E555" s="47" t="str">
        <f t="shared" si="2"/>
        <v/>
      </c>
      <c r="F555" s="47" t="str">
        <f>IF(A555="","",ROUND(SUM(Calculator!prev_prin_balance,-E555),2))</f>
        <v/>
      </c>
      <c r="G555" s="69" t="str">
        <f t="shared" si="3"/>
        <v/>
      </c>
      <c r="H555" s="47" t="str">
        <f>IF(A555="","",IF(Calculator!prev_prin_balance=0,MIN(Calculator!prev_heloc_prin_balance+Calculator!prev_heloc_int_balance+K555,MAX(0,Calculator!free_cash_flow+Calculator!loan_payment))+IF($O$7="No",0,Calculator!loan_payment+$I$6),IF($O$7="No",Calculator!free_cash_flow,$I$5)))</f>
        <v/>
      </c>
      <c r="I555" s="47" t="str">
        <f>IF(A555="","",IF($O$7="Yes",$I$6+Calculator!loan_payment,0))</f>
        <v/>
      </c>
      <c r="J555" s="47" t="str">
        <f>IF(A555="","",IF(Calculator!prev_prin_balance&lt;=0,0,IF(Calculator!prev_heloc_prin_balance&lt;Calculator!free_cash_flow,MAX(0,MIN($O$6,D555+Calculator!prev_prin_balance+Calculator!loan_payment)),0)))</f>
        <v/>
      </c>
      <c r="K555" s="47" t="str">
        <f>IF(A555="","",ROUND((B555-Calculator!prev_date)*(Calculator!prev_heloc_rate/$O$8)*MAX(0,Calculator!prev_heloc_prin_balance),2))</f>
        <v/>
      </c>
      <c r="L555" s="47" t="str">
        <f>IF(A555="","",MAX(0,MIN(1*H555,Calculator!prev_heloc_int_balance+K555)))</f>
        <v/>
      </c>
      <c r="M555" s="47" t="str">
        <f>IF(A555="","",(Calculator!prev_heloc_int_balance+K555)-L555)</f>
        <v/>
      </c>
      <c r="N555" s="47" t="str">
        <f t="shared" si="4"/>
        <v/>
      </c>
      <c r="O555" s="47" t="str">
        <f>IF(A555="","",Calculator!prev_heloc_prin_balance-N555)</f>
        <v/>
      </c>
      <c r="P555" s="47" t="str">
        <f t="shared" si="16"/>
        <v/>
      </c>
      <c r="Q555" s="40"/>
      <c r="R555" s="67" t="str">
        <f t="shared" si="5"/>
        <v/>
      </c>
      <c r="S555" s="68" t="str">
        <f t="shared" si="6"/>
        <v/>
      </c>
      <c r="T555" s="47" t="str">
        <f t="shared" si="7"/>
        <v/>
      </c>
      <c r="U555" s="47" t="str">
        <f t="shared" si="8"/>
        <v/>
      </c>
      <c r="V555" s="47" t="str">
        <f t="shared" si="9"/>
        <v/>
      </c>
      <c r="W555" s="47" t="str">
        <f t="shared" si="10"/>
        <v/>
      </c>
      <c r="X555" s="40"/>
      <c r="Y555" s="67" t="str">
        <f t="shared" si="11"/>
        <v/>
      </c>
      <c r="Z555" s="68" t="str">
        <f t="shared" si="12"/>
        <v/>
      </c>
      <c r="AA555" s="47" t="str">
        <f>IF(Y555="","",MIN($D$9+Calculator!free_cash_flow,AD554+AB555))</f>
        <v/>
      </c>
      <c r="AB555" s="47" t="str">
        <f t="shared" si="13"/>
        <v/>
      </c>
      <c r="AC555" s="47" t="str">
        <f t="shared" si="14"/>
        <v/>
      </c>
      <c r="AD555" s="47" t="str">
        <f t="shared" si="15"/>
        <v/>
      </c>
    </row>
    <row r="556" ht="12.75" customHeight="1">
      <c r="A556" s="67" t="str">
        <f>IF(OR(Calculator!prev_total_owed&lt;=0,Calculator!prev_total_owed=""),"",Calculator!prev_pmt_num+1)</f>
        <v/>
      </c>
      <c r="B556" s="68" t="str">
        <f t="shared" si="1"/>
        <v/>
      </c>
      <c r="C556" s="47" t="str">
        <f>IF(A556="","",MIN(D556+Calculator!prev_prin_balance,Calculator!loan_payment+J556))</f>
        <v/>
      </c>
      <c r="D556" s="47" t="str">
        <f>IF(A556="","",ROUND($D$6/12*MAX(0,(Calculator!prev_prin_balance)),2))</f>
        <v/>
      </c>
      <c r="E556" s="47" t="str">
        <f t="shared" si="2"/>
        <v/>
      </c>
      <c r="F556" s="47" t="str">
        <f>IF(A556="","",ROUND(SUM(Calculator!prev_prin_balance,-E556),2))</f>
        <v/>
      </c>
      <c r="G556" s="69" t="str">
        <f t="shared" si="3"/>
        <v/>
      </c>
      <c r="H556" s="47" t="str">
        <f>IF(A556="","",IF(Calculator!prev_prin_balance=0,MIN(Calculator!prev_heloc_prin_balance+Calculator!prev_heloc_int_balance+K556,MAX(0,Calculator!free_cash_flow+Calculator!loan_payment))+IF($O$7="No",0,Calculator!loan_payment+$I$6),IF($O$7="No",Calculator!free_cash_flow,$I$5)))</f>
        <v/>
      </c>
      <c r="I556" s="47" t="str">
        <f>IF(A556="","",IF($O$7="Yes",$I$6+Calculator!loan_payment,0))</f>
        <v/>
      </c>
      <c r="J556" s="47" t="str">
        <f>IF(A556="","",IF(Calculator!prev_prin_balance&lt;=0,0,IF(Calculator!prev_heloc_prin_balance&lt;Calculator!free_cash_flow,MAX(0,MIN($O$6,D556+Calculator!prev_prin_balance+Calculator!loan_payment)),0)))</f>
        <v/>
      </c>
      <c r="K556" s="47" t="str">
        <f>IF(A556="","",ROUND((B556-Calculator!prev_date)*(Calculator!prev_heloc_rate/$O$8)*MAX(0,Calculator!prev_heloc_prin_balance),2))</f>
        <v/>
      </c>
      <c r="L556" s="47" t="str">
        <f>IF(A556="","",MAX(0,MIN(1*H556,Calculator!prev_heloc_int_balance+K556)))</f>
        <v/>
      </c>
      <c r="M556" s="47" t="str">
        <f>IF(A556="","",(Calculator!prev_heloc_int_balance+K556)-L556)</f>
        <v/>
      </c>
      <c r="N556" s="47" t="str">
        <f t="shared" si="4"/>
        <v/>
      </c>
      <c r="O556" s="47" t="str">
        <f>IF(A556="","",Calculator!prev_heloc_prin_balance-N556)</f>
        <v/>
      </c>
      <c r="P556" s="47" t="str">
        <f t="shared" si="16"/>
        <v/>
      </c>
      <c r="Q556" s="40"/>
      <c r="R556" s="67" t="str">
        <f t="shared" si="5"/>
        <v/>
      </c>
      <c r="S556" s="68" t="str">
        <f t="shared" si="6"/>
        <v/>
      </c>
      <c r="T556" s="47" t="str">
        <f t="shared" si="7"/>
        <v/>
      </c>
      <c r="U556" s="47" t="str">
        <f t="shared" si="8"/>
        <v/>
      </c>
      <c r="V556" s="47" t="str">
        <f t="shared" si="9"/>
        <v/>
      </c>
      <c r="W556" s="47" t="str">
        <f t="shared" si="10"/>
        <v/>
      </c>
      <c r="X556" s="40"/>
      <c r="Y556" s="67" t="str">
        <f t="shared" si="11"/>
        <v/>
      </c>
      <c r="Z556" s="68" t="str">
        <f t="shared" si="12"/>
        <v/>
      </c>
      <c r="AA556" s="47" t="str">
        <f>IF(Y556="","",MIN($D$9+Calculator!free_cash_flow,AD555+AB556))</f>
        <v/>
      </c>
      <c r="AB556" s="47" t="str">
        <f t="shared" si="13"/>
        <v/>
      </c>
      <c r="AC556" s="47" t="str">
        <f t="shared" si="14"/>
        <v/>
      </c>
      <c r="AD556" s="47" t="str">
        <f t="shared" si="15"/>
        <v/>
      </c>
    </row>
    <row r="557" ht="12.75" customHeight="1">
      <c r="A557" s="67" t="str">
        <f>IF(OR(Calculator!prev_total_owed&lt;=0,Calculator!prev_total_owed=""),"",Calculator!prev_pmt_num+1)</f>
        <v/>
      </c>
      <c r="B557" s="68" t="str">
        <f t="shared" si="1"/>
        <v/>
      </c>
      <c r="C557" s="47" t="str">
        <f>IF(A557="","",MIN(D557+Calculator!prev_prin_balance,Calculator!loan_payment+J557))</f>
        <v/>
      </c>
      <c r="D557" s="47" t="str">
        <f>IF(A557="","",ROUND($D$6/12*MAX(0,(Calculator!prev_prin_balance)),2))</f>
        <v/>
      </c>
      <c r="E557" s="47" t="str">
        <f t="shared" si="2"/>
        <v/>
      </c>
      <c r="F557" s="47" t="str">
        <f>IF(A557="","",ROUND(SUM(Calculator!prev_prin_balance,-E557),2))</f>
        <v/>
      </c>
      <c r="G557" s="69" t="str">
        <f t="shared" si="3"/>
        <v/>
      </c>
      <c r="H557" s="47" t="str">
        <f>IF(A557="","",IF(Calculator!prev_prin_balance=0,MIN(Calculator!prev_heloc_prin_balance+Calculator!prev_heloc_int_balance+K557,MAX(0,Calculator!free_cash_flow+Calculator!loan_payment))+IF($O$7="No",0,Calculator!loan_payment+$I$6),IF($O$7="No",Calculator!free_cash_flow,$I$5)))</f>
        <v/>
      </c>
      <c r="I557" s="47" t="str">
        <f>IF(A557="","",IF($O$7="Yes",$I$6+Calculator!loan_payment,0))</f>
        <v/>
      </c>
      <c r="J557" s="47" t="str">
        <f>IF(A557="","",IF(Calculator!prev_prin_balance&lt;=0,0,IF(Calculator!prev_heloc_prin_balance&lt;Calculator!free_cash_flow,MAX(0,MIN($O$6,D557+Calculator!prev_prin_balance+Calculator!loan_payment)),0)))</f>
        <v/>
      </c>
      <c r="K557" s="47" t="str">
        <f>IF(A557="","",ROUND((B557-Calculator!prev_date)*(Calculator!prev_heloc_rate/$O$8)*MAX(0,Calculator!prev_heloc_prin_balance),2))</f>
        <v/>
      </c>
      <c r="L557" s="47" t="str">
        <f>IF(A557="","",MAX(0,MIN(1*H557,Calculator!prev_heloc_int_balance+K557)))</f>
        <v/>
      </c>
      <c r="M557" s="47" t="str">
        <f>IF(A557="","",(Calculator!prev_heloc_int_balance+K557)-L557)</f>
        <v/>
      </c>
      <c r="N557" s="47" t="str">
        <f t="shared" si="4"/>
        <v/>
      </c>
      <c r="O557" s="47" t="str">
        <f>IF(A557="","",Calculator!prev_heloc_prin_balance-N557)</f>
        <v/>
      </c>
      <c r="P557" s="47" t="str">
        <f t="shared" si="16"/>
        <v/>
      </c>
      <c r="Q557" s="40"/>
      <c r="R557" s="67" t="str">
        <f t="shared" si="5"/>
        <v/>
      </c>
      <c r="S557" s="68" t="str">
        <f t="shared" si="6"/>
        <v/>
      </c>
      <c r="T557" s="47" t="str">
        <f t="shared" si="7"/>
        <v/>
      </c>
      <c r="U557" s="47" t="str">
        <f t="shared" si="8"/>
        <v/>
      </c>
      <c r="V557" s="47" t="str">
        <f t="shared" si="9"/>
        <v/>
      </c>
      <c r="W557" s="47" t="str">
        <f t="shared" si="10"/>
        <v/>
      </c>
      <c r="X557" s="40"/>
      <c r="Y557" s="67" t="str">
        <f t="shared" si="11"/>
        <v/>
      </c>
      <c r="Z557" s="68" t="str">
        <f t="shared" si="12"/>
        <v/>
      </c>
      <c r="AA557" s="47" t="str">
        <f>IF(Y557="","",MIN($D$9+Calculator!free_cash_flow,AD556+AB557))</f>
        <v/>
      </c>
      <c r="AB557" s="47" t="str">
        <f t="shared" si="13"/>
        <v/>
      </c>
      <c r="AC557" s="47" t="str">
        <f t="shared" si="14"/>
        <v/>
      </c>
      <c r="AD557" s="47" t="str">
        <f t="shared" si="15"/>
        <v/>
      </c>
    </row>
    <row r="558" ht="12.75" customHeight="1">
      <c r="A558" s="67" t="str">
        <f>IF(OR(Calculator!prev_total_owed&lt;=0,Calculator!prev_total_owed=""),"",Calculator!prev_pmt_num+1)</f>
        <v/>
      </c>
      <c r="B558" s="68" t="str">
        <f t="shared" si="1"/>
        <v/>
      </c>
      <c r="C558" s="47" t="str">
        <f>IF(A558="","",MIN(D558+Calculator!prev_prin_balance,Calculator!loan_payment+J558))</f>
        <v/>
      </c>
      <c r="D558" s="47" t="str">
        <f>IF(A558="","",ROUND($D$6/12*MAX(0,(Calculator!prev_prin_balance)),2))</f>
        <v/>
      </c>
      <c r="E558" s="47" t="str">
        <f t="shared" si="2"/>
        <v/>
      </c>
      <c r="F558" s="47" t="str">
        <f>IF(A558="","",ROUND(SUM(Calculator!prev_prin_balance,-E558),2))</f>
        <v/>
      </c>
      <c r="G558" s="69" t="str">
        <f t="shared" si="3"/>
        <v/>
      </c>
      <c r="H558" s="47" t="str">
        <f>IF(A558="","",IF(Calculator!prev_prin_balance=0,MIN(Calculator!prev_heloc_prin_balance+Calculator!prev_heloc_int_balance+K558,MAX(0,Calculator!free_cash_flow+Calculator!loan_payment))+IF($O$7="No",0,Calculator!loan_payment+$I$6),IF($O$7="No",Calculator!free_cash_flow,$I$5)))</f>
        <v/>
      </c>
      <c r="I558" s="47" t="str">
        <f>IF(A558="","",IF($O$7="Yes",$I$6+Calculator!loan_payment,0))</f>
        <v/>
      </c>
      <c r="J558" s="47" t="str">
        <f>IF(A558="","",IF(Calculator!prev_prin_balance&lt;=0,0,IF(Calculator!prev_heloc_prin_balance&lt;Calculator!free_cash_flow,MAX(0,MIN($O$6,D558+Calculator!prev_prin_balance+Calculator!loan_payment)),0)))</f>
        <v/>
      </c>
      <c r="K558" s="47" t="str">
        <f>IF(A558="","",ROUND((B558-Calculator!prev_date)*(Calculator!prev_heloc_rate/$O$8)*MAX(0,Calculator!prev_heloc_prin_balance),2))</f>
        <v/>
      </c>
      <c r="L558" s="47" t="str">
        <f>IF(A558="","",MAX(0,MIN(1*H558,Calculator!prev_heloc_int_balance+K558)))</f>
        <v/>
      </c>
      <c r="M558" s="47" t="str">
        <f>IF(A558="","",(Calculator!prev_heloc_int_balance+K558)-L558)</f>
        <v/>
      </c>
      <c r="N558" s="47" t="str">
        <f t="shared" si="4"/>
        <v/>
      </c>
      <c r="O558" s="47" t="str">
        <f>IF(A558="","",Calculator!prev_heloc_prin_balance-N558)</f>
        <v/>
      </c>
      <c r="P558" s="47" t="str">
        <f t="shared" si="16"/>
        <v/>
      </c>
      <c r="Q558" s="40"/>
      <c r="R558" s="67" t="str">
        <f t="shared" si="5"/>
        <v/>
      </c>
      <c r="S558" s="68" t="str">
        <f t="shared" si="6"/>
        <v/>
      </c>
      <c r="T558" s="47" t="str">
        <f t="shared" si="7"/>
        <v/>
      </c>
      <c r="U558" s="47" t="str">
        <f t="shared" si="8"/>
        <v/>
      </c>
      <c r="V558" s="47" t="str">
        <f t="shared" si="9"/>
        <v/>
      </c>
      <c r="W558" s="47" t="str">
        <f t="shared" si="10"/>
        <v/>
      </c>
      <c r="X558" s="40"/>
      <c r="Y558" s="67" t="str">
        <f t="shared" si="11"/>
        <v/>
      </c>
      <c r="Z558" s="68" t="str">
        <f t="shared" si="12"/>
        <v/>
      </c>
      <c r="AA558" s="47" t="str">
        <f>IF(Y558="","",MIN($D$9+Calculator!free_cash_flow,AD557+AB558))</f>
        <v/>
      </c>
      <c r="AB558" s="47" t="str">
        <f t="shared" si="13"/>
        <v/>
      </c>
      <c r="AC558" s="47" t="str">
        <f t="shared" si="14"/>
        <v/>
      </c>
      <c r="AD558" s="47" t="str">
        <f t="shared" si="15"/>
        <v/>
      </c>
    </row>
    <row r="559" ht="12.75" customHeight="1">
      <c r="A559" s="67" t="str">
        <f>IF(OR(Calculator!prev_total_owed&lt;=0,Calculator!prev_total_owed=""),"",Calculator!prev_pmt_num+1)</f>
        <v/>
      </c>
      <c r="B559" s="68" t="str">
        <f t="shared" si="1"/>
        <v/>
      </c>
      <c r="C559" s="47" t="str">
        <f>IF(A559="","",MIN(D559+Calculator!prev_prin_balance,Calculator!loan_payment+J559))</f>
        <v/>
      </c>
      <c r="D559" s="47" t="str">
        <f>IF(A559="","",ROUND($D$6/12*MAX(0,(Calculator!prev_prin_balance)),2))</f>
        <v/>
      </c>
      <c r="E559" s="47" t="str">
        <f t="shared" si="2"/>
        <v/>
      </c>
      <c r="F559" s="47" t="str">
        <f>IF(A559="","",ROUND(SUM(Calculator!prev_prin_balance,-E559),2))</f>
        <v/>
      </c>
      <c r="G559" s="69" t="str">
        <f t="shared" si="3"/>
        <v/>
      </c>
      <c r="H559" s="47" t="str">
        <f>IF(A559="","",IF(Calculator!prev_prin_balance=0,MIN(Calculator!prev_heloc_prin_balance+Calculator!prev_heloc_int_balance+K559,MAX(0,Calculator!free_cash_flow+Calculator!loan_payment))+IF($O$7="No",0,Calculator!loan_payment+$I$6),IF($O$7="No",Calculator!free_cash_flow,$I$5)))</f>
        <v/>
      </c>
      <c r="I559" s="47" t="str">
        <f>IF(A559="","",IF($O$7="Yes",$I$6+Calculator!loan_payment,0))</f>
        <v/>
      </c>
      <c r="J559" s="47" t="str">
        <f>IF(A559="","",IF(Calculator!prev_prin_balance&lt;=0,0,IF(Calculator!prev_heloc_prin_balance&lt;Calculator!free_cash_flow,MAX(0,MIN($O$6,D559+Calculator!prev_prin_balance+Calculator!loan_payment)),0)))</f>
        <v/>
      </c>
      <c r="K559" s="47" t="str">
        <f>IF(A559="","",ROUND((B559-Calculator!prev_date)*(Calculator!prev_heloc_rate/$O$8)*MAX(0,Calculator!prev_heloc_prin_balance),2))</f>
        <v/>
      </c>
      <c r="L559" s="47" t="str">
        <f>IF(A559="","",MAX(0,MIN(1*H559,Calculator!prev_heloc_int_balance+K559)))</f>
        <v/>
      </c>
      <c r="M559" s="47" t="str">
        <f>IF(A559="","",(Calculator!prev_heloc_int_balance+K559)-L559)</f>
        <v/>
      </c>
      <c r="N559" s="47" t="str">
        <f t="shared" si="4"/>
        <v/>
      </c>
      <c r="O559" s="47" t="str">
        <f>IF(A559="","",Calculator!prev_heloc_prin_balance-N559)</f>
        <v/>
      </c>
      <c r="P559" s="47" t="str">
        <f t="shared" si="16"/>
        <v/>
      </c>
      <c r="Q559" s="40"/>
      <c r="R559" s="67" t="str">
        <f t="shared" si="5"/>
        <v/>
      </c>
      <c r="S559" s="68" t="str">
        <f t="shared" si="6"/>
        <v/>
      </c>
      <c r="T559" s="47" t="str">
        <f t="shared" si="7"/>
        <v/>
      </c>
      <c r="U559" s="47" t="str">
        <f t="shared" si="8"/>
        <v/>
      </c>
      <c r="V559" s="47" t="str">
        <f t="shared" si="9"/>
        <v/>
      </c>
      <c r="W559" s="47" t="str">
        <f t="shared" si="10"/>
        <v/>
      </c>
      <c r="X559" s="40"/>
      <c r="Y559" s="67" t="str">
        <f t="shared" si="11"/>
        <v/>
      </c>
      <c r="Z559" s="68" t="str">
        <f t="shared" si="12"/>
        <v/>
      </c>
      <c r="AA559" s="47" t="str">
        <f>IF(Y559="","",MIN($D$9+Calculator!free_cash_flow,AD558+AB559))</f>
        <v/>
      </c>
      <c r="AB559" s="47" t="str">
        <f t="shared" si="13"/>
        <v/>
      </c>
      <c r="AC559" s="47" t="str">
        <f t="shared" si="14"/>
        <v/>
      </c>
      <c r="AD559" s="47" t="str">
        <f t="shared" si="15"/>
        <v/>
      </c>
    </row>
    <row r="560" ht="12.75" customHeight="1">
      <c r="A560" s="67" t="str">
        <f>IF(OR(Calculator!prev_total_owed&lt;=0,Calculator!prev_total_owed=""),"",Calculator!prev_pmt_num+1)</f>
        <v/>
      </c>
      <c r="B560" s="68" t="str">
        <f t="shared" si="1"/>
        <v/>
      </c>
      <c r="C560" s="47" t="str">
        <f>IF(A560="","",MIN(D560+Calculator!prev_prin_balance,Calculator!loan_payment+J560))</f>
        <v/>
      </c>
      <c r="D560" s="47" t="str">
        <f>IF(A560="","",ROUND($D$6/12*MAX(0,(Calculator!prev_prin_balance)),2))</f>
        <v/>
      </c>
      <c r="E560" s="47" t="str">
        <f t="shared" si="2"/>
        <v/>
      </c>
      <c r="F560" s="47" t="str">
        <f>IF(A560="","",ROUND(SUM(Calculator!prev_prin_balance,-E560),2))</f>
        <v/>
      </c>
      <c r="G560" s="69" t="str">
        <f t="shared" si="3"/>
        <v/>
      </c>
      <c r="H560" s="47" t="str">
        <f>IF(A560="","",IF(Calculator!prev_prin_balance=0,MIN(Calculator!prev_heloc_prin_balance+Calculator!prev_heloc_int_balance+K560,MAX(0,Calculator!free_cash_flow+Calculator!loan_payment))+IF($O$7="No",0,Calculator!loan_payment+$I$6),IF($O$7="No",Calculator!free_cash_flow,$I$5)))</f>
        <v/>
      </c>
      <c r="I560" s="47" t="str">
        <f>IF(A560="","",IF($O$7="Yes",$I$6+Calculator!loan_payment,0))</f>
        <v/>
      </c>
      <c r="J560" s="47" t="str">
        <f>IF(A560="","",IF(Calculator!prev_prin_balance&lt;=0,0,IF(Calculator!prev_heloc_prin_balance&lt;Calculator!free_cash_flow,MAX(0,MIN($O$6,D560+Calculator!prev_prin_balance+Calculator!loan_payment)),0)))</f>
        <v/>
      </c>
      <c r="K560" s="47" t="str">
        <f>IF(A560="","",ROUND((B560-Calculator!prev_date)*(Calculator!prev_heloc_rate/$O$8)*MAX(0,Calculator!prev_heloc_prin_balance),2))</f>
        <v/>
      </c>
      <c r="L560" s="47" t="str">
        <f>IF(A560="","",MAX(0,MIN(1*H560,Calculator!prev_heloc_int_balance+K560)))</f>
        <v/>
      </c>
      <c r="M560" s="47" t="str">
        <f>IF(A560="","",(Calculator!prev_heloc_int_balance+K560)-L560)</f>
        <v/>
      </c>
      <c r="N560" s="47" t="str">
        <f t="shared" si="4"/>
        <v/>
      </c>
      <c r="O560" s="47" t="str">
        <f>IF(A560="","",Calculator!prev_heloc_prin_balance-N560)</f>
        <v/>
      </c>
      <c r="P560" s="47" t="str">
        <f t="shared" si="16"/>
        <v/>
      </c>
      <c r="Q560" s="40"/>
      <c r="R560" s="67" t="str">
        <f t="shared" si="5"/>
        <v/>
      </c>
      <c r="S560" s="68" t="str">
        <f t="shared" si="6"/>
        <v/>
      </c>
      <c r="T560" s="47" t="str">
        <f t="shared" si="7"/>
        <v/>
      </c>
      <c r="U560" s="47" t="str">
        <f t="shared" si="8"/>
        <v/>
      </c>
      <c r="V560" s="47" t="str">
        <f t="shared" si="9"/>
        <v/>
      </c>
      <c r="W560" s="47" t="str">
        <f t="shared" si="10"/>
        <v/>
      </c>
      <c r="X560" s="40"/>
      <c r="Y560" s="67" t="str">
        <f t="shared" si="11"/>
        <v/>
      </c>
      <c r="Z560" s="68" t="str">
        <f t="shared" si="12"/>
        <v/>
      </c>
      <c r="AA560" s="47" t="str">
        <f>IF(Y560="","",MIN($D$9+Calculator!free_cash_flow,AD559+AB560))</f>
        <v/>
      </c>
      <c r="AB560" s="47" t="str">
        <f t="shared" si="13"/>
        <v/>
      </c>
      <c r="AC560" s="47" t="str">
        <f t="shared" si="14"/>
        <v/>
      </c>
      <c r="AD560" s="47" t="str">
        <f t="shared" si="15"/>
        <v/>
      </c>
    </row>
    <row r="561" ht="12.75" customHeight="1">
      <c r="A561" s="67" t="str">
        <f>IF(OR(Calculator!prev_total_owed&lt;=0,Calculator!prev_total_owed=""),"",Calculator!prev_pmt_num+1)</f>
        <v/>
      </c>
      <c r="B561" s="68" t="str">
        <f t="shared" si="1"/>
        <v/>
      </c>
      <c r="C561" s="47" t="str">
        <f>IF(A561="","",MIN(D561+Calculator!prev_prin_balance,Calculator!loan_payment+J561))</f>
        <v/>
      </c>
      <c r="D561" s="47" t="str">
        <f>IF(A561="","",ROUND($D$6/12*MAX(0,(Calculator!prev_prin_balance)),2))</f>
        <v/>
      </c>
      <c r="E561" s="47" t="str">
        <f t="shared" si="2"/>
        <v/>
      </c>
      <c r="F561" s="47" t="str">
        <f>IF(A561="","",ROUND(SUM(Calculator!prev_prin_balance,-E561),2))</f>
        <v/>
      </c>
      <c r="G561" s="69" t="str">
        <f t="shared" si="3"/>
        <v/>
      </c>
      <c r="H561" s="47" t="str">
        <f>IF(A561="","",IF(Calculator!prev_prin_balance=0,MIN(Calculator!prev_heloc_prin_balance+Calculator!prev_heloc_int_balance+K561,MAX(0,Calculator!free_cash_flow+Calculator!loan_payment))+IF($O$7="No",0,Calculator!loan_payment+$I$6),IF($O$7="No",Calculator!free_cash_flow,$I$5)))</f>
        <v/>
      </c>
      <c r="I561" s="47" t="str">
        <f>IF(A561="","",IF($O$7="Yes",$I$6+Calculator!loan_payment,0))</f>
        <v/>
      </c>
      <c r="J561" s="47" t="str">
        <f>IF(A561="","",IF(Calculator!prev_prin_balance&lt;=0,0,IF(Calculator!prev_heloc_prin_balance&lt;Calculator!free_cash_flow,MAX(0,MIN($O$6,D561+Calculator!prev_prin_balance+Calculator!loan_payment)),0)))</f>
        <v/>
      </c>
      <c r="K561" s="47" t="str">
        <f>IF(A561="","",ROUND((B561-Calculator!prev_date)*(Calculator!prev_heloc_rate/$O$8)*MAX(0,Calculator!prev_heloc_prin_balance),2))</f>
        <v/>
      </c>
      <c r="L561" s="47" t="str">
        <f>IF(A561="","",MAX(0,MIN(1*H561,Calculator!prev_heloc_int_balance+K561)))</f>
        <v/>
      </c>
      <c r="M561" s="47" t="str">
        <f>IF(A561="","",(Calculator!prev_heloc_int_balance+K561)-L561)</f>
        <v/>
      </c>
      <c r="N561" s="47" t="str">
        <f t="shared" si="4"/>
        <v/>
      </c>
      <c r="O561" s="47" t="str">
        <f>IF(A561="","",Calculator!prev_heloc_prin_balance-N561)</f>
        <v/>
      </c>
      <c r="P561" s="47" t="str">
        <f t="shared" si="16"/>
        <v/>
      </c>
      <c r="Q561" s="40"/>
      <c r="R561" s="67" t="str">
        <f t="shared" si="5"/>
        <v/>
      </c>
      <c r="S561" s="68" t="str">
        <f t="shared" si="6"/>
        <v/>
      </c>
      <c r="T561" s="47" t="str">
        <f t="shared" si="7"/>
        <v/>
      </c>
      <c r="U561" s="47" t="str">
        <f t="shared" si="8"/>
        <v/>
      </c>
      <c r="V561" s="47" t="str">
        <f t="shared" si="9"/>
        <v/>
      </c>
      <c r="W561" s="47" t="str">
        <f t="shared" si="10"/>
        <v/>
      </c>
      <c r="X561" s="40"/>
      <c r="Y561" s="67" t="str">
        <f t="shared" si="11"/>
        <v/>
      </c>
      <c r="Z561" s="68" t="str">
        <f t="shared" si="12"/>
        <v/>
      </c>
      <c r="AA561" s="47" t="str">
        <f>IF(Y561="","",MIN($D$9+Calculator!free_cash_flow,AD560+AB561))</f>
        <v/>
      </c>
      <c r="AB561" s="47" t="str">
        <f t="shared" si="13"/>
        <v/>
      </c>
      <c r="AC561" s="47" t="str">
        <f t="shared" si="14"/>
        <v/>
      </c>
      <c r="AD561" s="47" t="str">
        <f t="shared" si="15"/>
        <v/>
      </c>
    </row>
    <row r="562" ht="12.75" customHeight="1">
      <c r="A562" s="67" t="str">
        <f>IF(OR(Calculator!prev_total_owed&lt;=0,Calculator!prev_total_owed=""),"",Calculator!prev_pmt_num+1)</f>
        <v/>
      </c>
      <c r="B562" s="68" t="str">
        <f t="shared" si="1"/>
        <v/>
      </c>
      <c r="C562" s="47" t="str">
        <f>IF(A562="","",MIN(D562+Calculator!prev_prin_balance,Calculator!loan_payment+J562))</f>
        <v/>
      </c>
      <c r="D562" s="47" t="str">
        <f>IF(A562="","",ROUND($D$6/12*MAX(0,(Calculator!prev_prin_balance)),2))</f>
        <v/>
      </c>
      <c r="E562" s="47" t="str">
        <f t="shared" si="2"/>
        <v/>
      </c>
      <c r="F562" s="47" t="str">
        <f>IF(A562="","",ROUND(SUM(Calculator!prev_prin_balance,-E562),2))</f>
        <v/>
      </c>
      <c r="G562" s="69" t="str">
        <f t="shared" si="3"/>
        <v/>
      </c>
      <c r="H562" s="47" t="str">
        <f>IF(A562="","",IF(Calculator!prev_prin_balance=0,MIN(Calculator!prev_heloc_prin_balance+Calculator!prev_heloc_int_balance+K562,MAX(0,Calculator!free_cash_flow+Calculator!loan_payment))+IF($O$7="No",0,Calculator!loan_payment+$I$6),IF($O$7="No",Calculator!free_cash_flow,$I$5)))</f>
        <v/>
      </c>
      <c r="I562" s="47" t="str">
        <f>IF(A562="","",IF($O$7="Yes",$I$6+Calculator!loan_payment,0))</f>
        <v/>
      </c>
      <c r="J562" s="47" t="str">
        <f>IF(A562="","",IF(Calculator!prev_prin_balance&lt;=0,0,IF(Calculator!prev_heloc_prin_balance&lt;Calculator!free_cash_flow,MAX(0,MIN($O$6,D562+Calculator!prev_prin_balance+Calculator!loan_payment)),0)))</f>
        <v/>
      </c>
      <c r="K562" s="47" t="str">
        <f>IF(A562="","",ROUND((B562-Calculator!prev_date)*(Calculator!prev_heloc_rate/$O$8)*MAX(0,Calculator!prev_heloc_prin_balance),2))</f>
        <v/>
      </c>
      <c r="L562" s="47" t="str">
        <f>IF(A562="","",MAX(0,MIN(1*H562,Calculator!prev_heloc_int_balance+K562)))</f>
        <v/>
      </c>
      <c r="M562" s="47" t="str">
        <f>IF(A562="","",(Calculator!prev_heloc_int_balance+K562)-L562)</f>
        <v/>
      </c>
      <c r="N562" s="47" t="str">
        <f t="shared" si="4"/>
        <v/>
      </c>
      <c r="O562" s="47" t="str">
        <f>IF(A562="","",Calculator!prev_heloc_prin_balance-N562)</f>
        <v/>
      </c>
      <c r="P562" s="47" t="str">
        <f t="shared" si="16"/>
        <v/>
      </c>
      <c r="Q562" s="40"/>
      <c r="R562" s="67" t="str">
        <f t="shared" si="5"/>
        <v/>
      </c>
      <c r="S562" s="68" t="str">
        <f t="shared" si="6"/>
        <v/>
      </c>
      <c r="T562" s="47" t="str">
        <f t="shared" si="7"/>
        <v/>
      </c>
      <c r="U562" s="47" t="str">
        <f t="shared" si="8"/>
        <v/>
      </c>
      <c r="V562" s="47" t="str">
        <f t="shared" si="9"/>
        <v/>
      </c>
      <c r="W562" s="47" t="str">
        <f t="shared" si="10"/>
        <v/>
      </c>
      <c r="X562" s="40"/>
      <c r="Y562" s="67" t="str">
        <f t="shared" si="11"/>
        <v/>
      </c>
      <c r="Z562" s="68" t="str">
        <f t="shared" si="12"/>
        <v/>
      </c>
      <c r="AA562" s="47" t="str">
        <f>IF(Y562="","",MIN($D$9+Calculator!free_cash_flow,AD561+AB562))</f>
        <v/>
      </c>
      <c r="AB562" s="47" t="str">
        <f t="shared" si="13"/>
        <v/>
      </c>
      <c r="AC562" s="47" t="str">
        <f t="shared" si="14"/>
        <v/>
      </c>
      <c r="AD562" s="47" t="str">
        <f t="shared" si="15"/>
        <v/>
      </c>
    </row>
    <row r="563" ht="12.75" customHeight="1">
      <c r="A563" s="67" t="str">
        <f>IF(OR(Calculator!prev_total_owed&lt;=0,Calculator!prev_total_owed=""),"",Calculator!prev_pmt_num+1)</f>
        <v/>
      </c>
      <c r="B563" s="68" t="str">
        <f t="shared" si="1"/>
        <v/>
      </c>
      <c r="C563" s="47" t="str">
        <f>IF(A563="","",MIN(D563+Calculator!prev_prin_balance,Calculator!loan_payment+J563))</f>
        <v/>
      </c>
      <c r="D563" s="47" t="str">
        <f>IF(A563="","",ROUND($D$6/12*MAX(0,(Calculator!prev_prin_balance)),2))</f>
        <v/>
      </c>
      <c r="E563" s="47" t="str">
        <f t="shared" si="2"/>
        <v/>
      </c>
      <c r="F563" s="47" t="str">
        <f>IF(A563="","",ROUND(SUM(Calculator!prev_prin_balance,-E563),2))</f>
        <v/>
      </c>
      <c r="G563" s="69" t="str">
        <f t="shared" si="3"/>
        <v/>
      </c>
      <c r="H563" s="47" t="str">
        <f>IF(A563="","",IF(Calculator!prev_prin_balance=0,MIN(Calculator!prev_heloc_prin_balance+Calculator!prev_heloc_int_balance+K563,MAX(0,Calculator!free_cash_flow+Calculator!loan_payment))+IF($O$7="No",0,Calculator!loan_payment+$I$6),IF($O$7="No",Calculator!free_cash_flow,$I$5)))</f>
        <v/>
      </c>
      <c r="I563" s="47" t="str">
        <f>IF(A563="","",IF($O$7="Yes",$I$6+Calculator!loan_payment,0))</f>
        <v/>
      </c>
      <c r="J563" s="47" t="str">
        <f>IF(A563="","",IF(Calculator!prev_prin_balance&lt;=0,0,IF(Calculator!prev_heloc_prin_balance&lt;Calculator!free_cash_flow,MAX(0,MIN($O$6,D563+Calculator!prev_prin_balance+Calculator!loan_payment)),0)))</f>
        <v/>
      </c>
      <c r="K563" s="47" t="str">
        <f>IF(A563="","",ROUND((B563-Calculator!prev_date)*(Calculator!prev_heloc_rate/$O$8)*MAX(0,Calculator!prev_heloc_prin_balance),2))</f>
        <v/>
      </c>
      <c r="L563" s="47" t="str">
        <f>IF(A563="","",MAX(0,MIN(1*H563,Calculator!prev_heloc_int_balance+K563)))</f>
        <v/>
      </c>
      <c r="M563" s="47" t="str">
        <f>IF(A563="","",(Calculator!prev_heloc_int_balance+K563)-L563)</f>
        <v/>
      </c>
      <c r="N563" s="47" t="str">
        <f t="shared" si="4"/>
        <v/>
      </c>
      <c r="O563" s="47" t="str">
        <f>IF(A563="","",Calculator!prev_heloc_prin_balance-N563)</f>
        <v/>
      </c>
      <c r="P563" s="47" t="str">
        <f t="shared" si="16"/>
        <v/>
      </c>
      <c r="Q563" s="40"/>
      <c r="R563" s="67" t="str">
        <f t="shared" si="5"/>
        <v/>
      </c>
      <c r="S563" s="68" t="str">
        <f t="shared" si="6"/>
        <v/>
      </c>
      <c r="T563" s="47" t="str">
        <f t="shared" si="7"/>
        <v/>
      </c>
      <c r="U563" s="47" t="str">
        <f t="shared" si="8"/>
        <v/>
      </c>
      <c r="V563" s="47" t="str">
        <f t="shared" si="9"/>
        <v/>
      </c>
      <c r="W563" s="47" t="str">
        <f t="shared" si="10"/>
        <v/>
      </c>
      <c r="X563" s="40"/>
      <c r="Y563" s="67" t="str">
        <f t="shared" si="11"/>
        <v/>
      </c>
      <c r="Z563" s="68" t="str">
        <f t="shared" si="12"/>
        <v/>
      </c>
      <c r="AA563" s="47" t="str">
        <f>IF(Y563="","",MIN($D$9+Calculator!free_cash_flow,AD562+AB563))</f>
        <v/>
      </c>
      <c r="AB563" s="47" t="str">
        <f t="shared" si="13"/>
        <v/>
      </c>
      <c r="AC563" s="47" t="str">
        <f t="shared" si="14"/>
        <v/>
      </c>
      <c r="AD563" s="47" t="str">
        <f t="shared" si="15"/>
        <v/>
      </c>
    </row>
    <row r="564" ht="12.75" customHeight="1">
      <c r="A564" s="67" t="str">
        <f>IF(OR(Calculator!prev_total_owed&lt;=0,Calculator!prev_total_owed=""),"",Calculator!prev_pmt_num+1)</f>
        <v/>
      </c>
      <c r="B564" s="68" t="str">
        <f t="shared" si="1"/>
        <v/>
      </c>
      <c r="C564" s="47" t="str">
        <f>IF(A564="","",MIN(D564+Calculator!prev_prin_balance,Calculator!loan_payment+J564))</f>
        <v/>
      </c>
      <c r="D564" s="47" t="str">
        <f>IF(A564="","",ROUND($D$6/12*MAX(0,(Calculator!prev_prin_balance)),2))</f>
        <v/>
      </c>
      <c r="E564" s="47" t="str">
        <f t="shared" si="2"/>
        <v/>
      </c>
      <c r="F564" s="47" t="str">
        <f>IF(A564="","",ROUND(SUM(Calculator!prev_prin_balance,-E564),2))</f>
        <v/>
      </c>
      <c r="G564" s="69" t="str">
        <f t="shared" si="3"/>
        <v/>
      </c>
      <c r="H564" s="47" t="str">
        <f>IF(A564="","",IF(Calculator!prev_prin_balance=0,MIN(Calculator!prev_heloc_prin_balance+Calculator!prev_heloc_int_balance+K564,MAX(0,Calculator!free_cash_flow+Calculator!loan_payment))+IF($O$7="No",0,Calculator!loan_payment+$I$6),IF($O$7="No",Calculator!free_cash_flow,$I$5)))</f>
        <v/>
      </c>
      <c r="I564" s="47" t="str">
        <f>IF(A564="","",IF($O$7="Yes",$I$6+Calculator!loan_payment,0))</f>
        <v/>
      </c>
      <c r="J564" s="47" t="str">
        <f>IF(A564="","",IF(Calculator!prev_prin_balance&lt;=0,0,IF(Calculator!prev_heloc_prin_balance&lt;Calculator!free_cash_flow,MAX(0,MIN($O$6,D564+Calculator!prev_prin_balance+Calculator!loan_payment)),0)))</f>
        <v/>
      </c>
      <c r="K564" s="47" t="str">
        <f>IF(A564="","",ROUND((B564-Calculator!prev_date)*(Calculator!prev_heloc_rate/$O$8)*MAX(0,Calculator!prev_heloc_prin_balance),2))</f>
        <v/>
      </c>
      <c r="L564" s="47" t="str">
        <f>IF(A564="","",MAX(0,MIN(1*H564,Calculator!prev_heloc_int_balance+K564)))</f>
        <v/>
      </c>
      <c r="M564" s="47" t="str">
        <f>IF(A564="","",(Calculator!prev_heloc_int_balance+K564)-L564)</f>
        <v/>
      </c>
      <c r="N564" s="47" t="str">
        <f t="shared" si="4"/>
        <v/>
      </c>
      <c r="O564" s="47" t="str">
        <f>IF(A564="","",Calculator!prev_heloc_prin_balance-N564)</f>
        <v/>
      </c>
      <c r="P564" s="47" t="str">
        <f t="shared" si="16"/>
        <v/>
      </c>
      <c r="Q564" s="40"/>
      <c r="R564" s="67" t="str">
        <f t="shared" si="5"/>
        <v/>
      </c>
      <c r="S564" s="68" t="str">
        <f t="shared" si="6"/>
        <v/>
      </c>
      <c r="T564" s="47" t="str">
        <f t="shared" si="7"/>
        <v/>
      </c>
      <c r="U564" s="47" t="str">
        <f t="shared" si="8"/>
        <v/>
      </c>
      <c r="V564" s="47" t="str">
        <f t="shared" si="9"/>
        <v/>
      </c>
      <c r="W564" s="47" t="str">
        <f t="shared" si="10"/>
        <v/>
      </c>
      <c r="X564" s="40"/>
      <c r="Y564" s="67" t="str">
        <f t="shared" si="11"/>
        <v/>
      </c>
      <c r="Z564" s="68" t="str">
        <f t="shared" si="12"/>
        <v/>
      </c>
      <c r="AA564" s="47" t="str">
        <f>IF(Y564="","",MIN($D$9+Calculator!free_cash_flow,AD563+AB564))</f>
        <v/>
      </c>
      <c r="AB564" s="47" t="str">
        <f t="shared" si="13"/>
        <v/>
      </c>
      <c r="AC564" s="47" t="str">
        <f t="shared" si="14"/>
        <v/>
      </c>
      <c r="AD564" s="47" t="str">
        <f t="shared" si="15"/>
        <v/>
      </c>
    </row>
    <row r="565" ht="12.75" customHeight="1">
      <c r="A565" s="67" t="str">
        <f>IF(OR(Calculator!prev_total_owed&lt;=0,Calculator!prev_total_owed=""),"",Calculator!prev_pmt_num+1)</f>
        <v/>
      </c>
      <c r="B565" s="68" t="str">
        <f t="shared" si="1"/>
        <v/>
      </c>
      <c r="C565" s="47" t="str">
        <f>IF(A565="","",MIN(D565+Calculator!prev_prin_balance,Calculator!loan_payment+J565))</f>
        <v/>
      </c>
      <c r="D565" s="47" t="str">
        <f>IF(A565="","",ROUND($D$6/12*MAX(0,(Calculator!prev_prin_balance)),2))</f>
        <v/>
      </c>
      <c r="E565" s="47" t="str">
        <f t="shared" si="2"/>
        <v/>
      </c>
      <c r="F565" s="47" t="str">
        <f>IF(A565="","",ROUND(SUM(Calculator!prev_prin_balance,-E565),2))</f>
        <v/>
      </c>
      <c r="G565" s="69" t="str">
        <f t="shared" si="3"/>
        <v/>
      </c>
      <c r="H565" s="47" t="str">
        <f>IF(A565="","",IF(Calculator!prev_prin_balance=0,MIN(Calculator!prev_heloc_prin_balance+Calculator!prev_heloc_int_balance+K565,MAX(0,Calculator!free_cash_flow+Calculator!loan_payment))+IF($O$7="No",0,Calculator!loan_payment+$I$6),IF($O$7="No",Calculator!free_cash_flow,$I$5)))</f>
        <v/>
      </c>
      <c r="I565" s="47" t="str">
        <f>IF(A565="","",IF($O$7="Yes",$I$6+Calculator!loan_payment,0))</f>
        <v/>
      </c>
      <c r="J565" s="47" t="str">
        <f>IF(A565="","",IF(Calculator!prev_prin_balance&lt;=0,0,IF(Calculator!prev_heloc_prin_balance&lt;Calculator!free_cash_flow,MAX(0,MIN($O$6,D565+Calculator!prev_prin_balance+Calculator!loan_payment)),0)))</f>
        <v/>
      </c>
      <c r="K565" s="47" t="str">
        <f>IF(A565="","",ROUND((B565-Calculator!prev_date)*(Calculator!prev_heloc_rate/$O$8)*MAX(0,Calculator!prev_heloc_prin_balance),2))</f>
        <v/>
      </c>
      <c r="L565" s="47" t="str">
        <f>IF(A565="","",MAX(0,MIN(1*H565,Calculator!prev_heloc_int_balance+K565)))</f>
        <v/>
      </c>
      <c r="M565" s="47" t="str">
        <f>IF(A565="","",(Calculator!prev_heloc_int_balance+K565)-L565)</f>
        <v/>
      </c>
      <c r="N565" s="47" t="str">
        <f t="shared" si="4"/>
        <v/>
      </c>
      <c r="O565" s="47" t="str">
        <f>IF(A565="","",Calculator!prev_heloc_prin_balance-N565)</f>
        <v/>
      </c>
      <c r="P565" s="47" t="str">
        <f t="shared" si="16"/>
        <v/>
      </c>
      <c r="Q565" s="40"/>
      <c r="R565" s="67" t="str">
        <f t="shared" si="5"/>
        <v/>
      </c>
      <c r="S565" s="68" t="str">
        <f t="shared" si="6"/>
        <v/>
      </c>
      <c r="T565" s="47" t="str">
        <f t="shared" si="7"/>
        <v/>
      </c>
      <c r="U565" s="47" t="str">
        <f t="shared" si="8"/>
        <v/>
      </c>
      <c r="V565" s="47" t="str">
        <f t="shared" si="9"/>
        <v/>
      </c>
      <c r="W565" s="47" t="str">
        <f t="shared" si="10"/>
        <v/>
      </c>
      <c r="X565" s="40"/>
      <c r="Y565" s="67" t="str">
        <f t="shared" si="11"/>
        <v/>
      </c>
      <c r="Z565" s="68" t="str">
        <f t="shared" si="12"/>
        <v/>
      </c>
      <c r="AA565" s="47" t="str">
        <f>IF(Y565="","",MIN($D$9+Calculator!free_cash_flow,AD564+AB565))</f>
        <v/>
      </c>
      <c r="AB565" s="47" t="str">
        <f t="shared" si="13"/>
        <v/>
      </c>
      <c r="AC565" s="47" t="str">
        <f t="shared" si="14"/>
        <v/>
      </c>
      <c r="AD565" s="47" t="str">
        <f t="shared" si="15"/>
        <v/>
      </c>
    </row>
    <row r="566" ht="12.75" customHeight="1">
      <c r="A566" s="67" t="str">
        <f>IF(OR(Calculator!prev_total_owed&lt;=0,Calculator!prev_total_owed=""),"",Calculator!prev_pmt_num+1)</f>
        <v/>
      </c>
      <c r="B566" s="68" t="str">
        <f t="shared" si="1"/>
        <v/>
      </c>
      <c r="C566" s="47" t="str">
        <f>IF(A566="","",MIN(D566+Calculator!prev_prin_balance,Calculator!loan_payment+J566))</f>
        <v/>
      </c>
      <c r="D566" s="47" t="str">
        <f>IF(A566="","",ROUND($D$6/12*MAX(0,(Calculator!prev_prin_balance)),2))</f>
        <v/>
      </c>
      <c r="E566" s="47" t="str">
        <f t="shared" si="2"/>
        <v/>
      </c>
      <c r="F566" s="47" t="str">
        <f>IF(A566="","",ROUND(SUM(Calculator!prev_prin_balance,-E566),2))</f>
        <v/>
      </c>
      <c r="G566" s="69" t="str">
        <f t="shared" si="3"/>
        <v/>
      </c>
      <c r="H566" s="47" t="str">
        <f>IF(A566="","",IF(Calculator!prev_prin_balance=0,MIN(Calculator!prev_heloc_prin_balance+Calculator!prev_heloc_int_balance+K566,MAX(0,Calculator!free_cash_flow+Calculator!loan_payment))+IF($O$7="No",0,Calculator!loan_payment+$I$6),IF($O$7="No",Calculator!free_cash_flow,$I$5)))</f>
        <v/>
      </c>
      <c r="I566" s="47" t="str">
        <f>IF(A566="","",IF($O$7="Yes",$I$6+Calculator!loan_payment,0))</f>
        <v/>
      </c>
      <c r="J566" s="47" t="str">
        <f>IF(A566="","",IF(Calculator!prev_prin_balance&lt;=0,0,IF(Calculator!prev_heloc_prin_balance&lt;Calculator!free_cash_flow,MAX(0,MIN($O$6,D566+Calculator!prev_prin_balance+Calculator!loan_payment)),0)))</f>
        <v/>
      </c>
      <c r="K566" s="47" t="str">
        <f>IF(A566="","",ROUND((B566-Calculator!prev_date)*(Calculator!prev_heloc_rate/$O$8)*MAX(0,Calculator!prev_heloc_prin_balance),2))</f>
        <v/>
      </c>
      <c r="L566" s="47" t="str">
        <f>IF(A566="","",MAX(0,MIN(1*H566,Calculator!prev_heloc_int_balance+K566)))</f>
        <v/>
      </c>
      <c r="M566" s="47" t="str">
        <f>IF(A566="","",(Calculator!prev_heloc_int_balance+K566)-L566)</f>
        <v/>
      </c>
      <c r="N566" s="47" t="str">
        <f t="shared" si="4"/>
        <v/>
      </c>
      <c r="O566" s="47" t="str">
        <f>IF(A566="","",Calculator!prev_heloc_prin_balance-N566)</f>
        <v/>
      </c>
      <c r="P566" s="47" t="str">
        <f t="shared" si="16"/>
        <v/>
      </c>
      <c r="Q566" s="40"/>
      <c r="R566" s="67" t="str">
        <f t="shared" si="5"/>
        <v/>
      </c>
      <c r="S566" s="68" t="str">
        <f t="shared" si="6"/>
        <v/>
      </c>
      <c r="T566" s="47" t="str">
        <f t="shared" si="7"/>
        <v/>
      </c>
      <c r="U566" s="47" t="str">
        <f t="shared" si="8"/>
        <v/>
      </c>
      <c r="V566" s="47" t="str">
        <f t="shared" si="9"/>
        <v/>
      </c>
      <c r="W566" s="47" t="str">
        <f t="shared" si="10"/>
        <v/>
      </c>
      <c r="X566" s="40"/>
      <c r="Y566" s="67" t="str">
        <f t="shared" si="11"/>
        <v/>
      </c>
      <c r="Z566" s="68" t="str">
        <f t="shared" si="12"/>
        <v/>
      </c>
      <c r="AA566" s="47" t="str">
        <f>IF(Y566="","",MIN($D$9+Calculator!free_cash_flow,AD565+AB566))</f>
        <v/>
      </c>
      <c r="AB566" s="47" t="str">
        <f t="shared" si="13"/>
        <v/>
      </c>
      <c r="AC566" s="47" t="str">
        <f t="shared" si="14"/>
        <v/>
      </c>
      <c r="AD566" s="47" t="str">
        <f t="shared" si="15"/>
        <v/>
      </c>
    </row>
    <row r="567" ht="12.75" customHeight="1">
      <c r="A567" s="67" t="str">
        <f>IF(OR(Calculator!prev_total_owed&lt;=0,Calculator!prev_total_owed=""),"",Calculator!prev_pmt_num+1)</f>
        <v/>
      </c>
      <c r="B567" s="68" t="str">
        <f t="shared" si="1"/>
        <v/>
      </c>
      <c r="C567" s="47" t="str">
        <f>IF(A567="","",MIN(D567+Calculator!prev_prin_balance,Calculator!loan_payment+J567))</f>
        <v/>
      </c>
      <c r="D567" s="47" t="str">
        <f>IF(A567="","",ROUND($D$6/12*MAX(0,(Calculator!prev_prin_balance)),2))</f>
        <v/>
      </c>
      <c r="E567" s="47" t="str">
        <f t="shared" si="2"/>
        <v/>
      </c>
      <c r="F567" s="47" t="str">
        <f>IF(A567="","",ROUND(SUM(Calculator!prev_prin_balance,-E567),2))</f>
        <v/>
      </c>
      <c r="G567" s="69" t="str">
        <f t="shared" si="3"/>
        <v/>
      </c>
      <c r="H567" s="47" t="str">
        <f>IF(A567="","",IF(Calculator!prev_prin_balance=0,MIN(Calculator!prev_heloc_prin_balance+Calculator!prev_heloc_int_balance+K567,MAX(0,Calculator!free_cash_flow+Calculator!loan_payment))+IF($O$7="No",0,Calculator!loan_payment+$I$6),IF($O$7="No",Calculator!free_cash_flow,$I$5)))</f>
        <v/>
      </c>
      <c r="I567" s="47" t="str">
        <f>IF(A567="","",IF($O$7="Yes",$I$6+Calculator!loan_payment,0))</f>
        <v/>
      </c>
      <c r="J567" s="47" t="str">
        <f>IF(A567="","",IF(Calculator!prev_prin_balance&lt;=0,0,IF(Calculator!prev_heloc_prin_balance&lt;Calculator!free_cash_flow,MAX(0,MIN($O$6,D567+Calculator!prev_prin_balance+Calculator!loan_payment)),0)))</f>
        <v/>
      </c>
      <c r="K567" s="47" t="str">
        <f>IF(A567="","",ROUND((B567-Calculator!prev_date)*(Calculator!prev_heloc_rate/$O$8)*MAX(0,Calculator!prev_heloc_prin_balance),2))</f>
        <v/>
      </c>
      <c r="L567" s="47" t="str">
        <f>IF(A567="","",MAX(0,MIN(1*H567,Calculator!prev_heloc_int_balance+K567)))</f>
        <v/>
      </c>
      <c r="M567" s="47" t="str">
        <f>IF(A567="","",(Calculator!prev_heloc_int_balance+K567)-L567)</f>
        <v/>
      </c>
      <c r="N567" s="47" t="str">
        <f t="shared" si="4"/>
        <v/>
      </c>
      <c r="O567" s="47" t="str">
        <f>IF(A567="","",Calculator!prev_heloc_prin_balance-N567)</f>
        <v/>
      </c>
      <c r="P567" s="47" t="str">
        <f t="shared" si="16"/>
        <v/>
      </c>
      <c r="Q567" s="40"/>
      <c r="R567" s="67" t="str">
        <f t="shared" si="5"/>
        <v/>
      </c>
      <c r="S567" s="68" t="str">
        <f t="shared" si="6"/>
        <v/>
      </c>
      <c r="T567" s="47" t="str">
        <f t="shared" si="7"/>
        <v/>
      </c>
      <c r="U567" s="47" t="str">
        <f t="shared" si="8"/>
        <v/>
      </c>
      <c r="V567" s="47" t="str">
        <f t="shared" si="9"/>
        <v/>
      </c>
      <c r="W567" s="47" t="str">
        <f t="shared" si="10"/>
        <v/>
      </c>
      <c r="X567" s="40"/>
      <c r="Y567" s="67" t="str">
        <f t="shared" si="11"/>
        <v/>
      </c>
      <c r="Z567" s="68" t="str">
        <f t="shared" si="12"/>
        <v/>
      </c>
      <c r="AA567" s="47" t="str">
        <f>IF(Y567="","",MIN($D$9+Calculator!free_cash_flow,AD566+AB567))</f>
        <v/>
      </c>
      <c r="AB567" s="47" t="str">
        <f t="shared" si="13"/>
        <v/>
      </c>
      <c r="AC567" s="47" t="str">
        <f t="shared" si="14"/>
        <v/>
      </c>
      <c r="AD567" s="47" t="str">
        <f t="shared" si="15"/>
        <v/>
      </c>
    </row>
    <row r="568" ht="12.75" customHeight="1">
      <c r="A568" s="67" t="str">
        <f>IF(OR(Calculator!prev_total_owed&lt;=0,Calculator!prev_total_owed=""),"",Calculator!prev_pmt_num+1)</f>
        <v/>
      </c>
      <c r="B568" s="68" t="str">
        <f t="shared" si="1"/>
        <v/>
      </c>
      <c r="C568" s="47" t="str">
        <f>IF(A568="","",MIN(D568+Calculator!prev_prin_balance,Calculator!loan_payment+J568))</f>
        <v/>
      </c>
      <c r="D568" s="47" t="str">
        <f>IF(A568="","",ROUND($D$6/12*MAX(0,(Calculator!prev_prin_balance)),2))</f>
        <v/>
      </c>
      <c r="E568" s="47" t="str">
        <f t="shared" si="2"/>
        <v/>
      </c>
      <c r="F568" s="47" t="str">
        <f>IF(A568="","",ROUND(SUM(Calculator!prev_prin_balance,-E568),2))</f>
        <v/>
      </c>
      <c r="G568" s="69" t="str">
        <f t="shared" si="3"/>
        <v/>
      </c>
      <c r="H568" s="47" t="str">
        <f>IF(A568="","",IF(Calculator!prev_prin_balance=0,MIN(Calculator!prev_heloc_prin_balance+Calculator!prev_heloc_int_balance+K568,MAX(0,Calculator!free_cash_flow+Calculator!loan_payment))+IF($O$7="No",0,Calculator!loan_payment+$I$6),IF($O$7="No",Calculator!free_cash_flow,$I$5)))</f>
        <v/>
      </c>
      <c r="I568" s="47" t="str">
        <f>IF(A568="","",IF($O$7="Yes",$I$6+Calculator!loan_payment,0))</f>
        <v/>
      </c>
      <c r="J568" s="47" t="str">
        <f>IF(A568="","",IF(Calculator!prev_prin_balance&lt;=0,0,IF(Calculator!prev_heloc_prin_balance&lt;Calculator!free_cash_flow,MAX(0,MIN($O$6,D568+Calculator!prev_prin_balance+Calculator!loan_payment)),0)))</f>
        <v/>
      </c>
      <c r="K568" s="47" t="str">
        <f>IF(A568="","",ROUND((B568-Calculator!prev_date)*(Calculator!prev_heloc_rate/$O$8)*MAX(0,Calculator!prev_heloc_prin_balance),2))</f>
        <v/>
      </c>
      <c r="L568" s="47" t="str">
        <f>IF(A568="","",MAX(0,MIN(1*H568,Calculator!prev_heloc_int_balance+K568)))</f>
        <v/>
      </c>
      <c r="M568" s="47" t="str">
        <f>IF(A568="","",(Calculator!prev_heloc_int_balance+K568)-L568)</f>
        <v/>
      </c>
      <c r="N568" s="47" t="str">
        <f t="shared" si="4"/>
        <v/>
      </c>
      <c r="O568" s="47" t="str">
        <f>IF(A568="","",Calculator!prev_heloc_prin_balance-N568)</f>
        <v/>
      </c>
      <c r="P568" s="47" t="str">
        <f t="shared" si="16"/>
        <v/>
      </c>
      <c r="Q568" s="40"/>
      <c r="R568" s="67" t="str">
        <f t="shared" si="5"/>
        <v/>
      </c>
      <c r="S568" s="68" t="str">
        <f t="shared" si="6"/>
        <v/>
      </c>
      <c r="T568" s="47" t="str">
        <f t="shared" si="7"/>
        <v/>
      </c>
      <c r="U568" s="47" t="str">
        <f t="shared" si="8"/>
        <v/>
      </c>
      <c r="V568" s="47" t="str">
        <f t="shared" si="9"/>
        <v/>
      </c>
      <c r="W568" s="47" t="str">
        <f t="shared" si="10"/>
        <v/>
      </c>
      <c r="X568" s="40"/>
      <c r="Y568" s="67" t="str">
        <f t="shared" si="11"/>
        <v/>
      </c>
      <c r="Z568" s="68" t="str">
        <f t="shared" si="12"/>
        <v/>
      </c>
      <c r="AA568" s="47" t="str">
        <f>IF(Y568="","",MIN($D$9+Calculator!free_cash_flow,AD567+AB568))</f>
        <v/>
      </c>
      <c r="AB568" s="47" t="str">
        <f t="shared" si="13"/>
        <v/>
      </c>
      <c r="AC568" s="47" t="str">
        <f t="shared" si="14"/>
        <v/>
      </c>
      <c r="AD568" s="47" t="str">
        <f t="shared" si="15"/>
        <v/>
      </c>
    </row>
    <row r="569" ht="12.75" customHeight="1">
      <c r="A569" s="67" t="str">
        <f>IF(OR(Calculator!prev_total_owed&lt;=0,Calculator!prev_total_owed=""),"",Calculator!prev_pmt_num+1)</f>
        <v/>
      </c>
      <c r="B569" s="68" t="str">
        <f t="shared" si="1"/>
        <v/>
      </c>
      <c r="C569" s="47" t="str">
        <f>IF(A569="","",MIN(D569+Calculator!prev_prin_balance,Calculator!loan_payment+J569))</f>
        <v/>
      </c>
      <c r="D569" s="47" t="str">
        <f>IF(A569="","",ROUND($D$6/12*MAX(0,(Calculator!prev_prin_balance)),2))</f>
        <v/>
      </c>
      <c r="E569" s="47" t="str">
        <f t="shared" si="2"/>
        <v/>
      </c>
      <c r="F569" s="47" t="str">
        <f>IF(A569="","",ROUND(SUM(Calculator!prev_prin_balance,-E569),2))</f>
        <v/>
      </c>
      <c r="G569" s="69" t="str">
        <f t="shared" si="3"/>
        <v/>
      </c>
      <c r="H569" s="47" t="str">
        <f>IF(A569="","",IF(Calculator!prev_prin_balance=0,MIN(Calculator!prev_heloc_prin_balance+Calculator!prev_heloc_int_balance+K569,MAX(0,Calculator!free_cash_flow+Calculator!loan_payment))+IF($O$7="No",0,Calculator!loan_payment+$I$6),IF($O$7="No",Calculator!free_cash_flow,$I$5)))</f>
        <v/>
      </c>
      <c r="I569" s="47" t="str">
        <f>IF(A569="","",IF($O$7="Yes",$I$6+Calculator!loan_payment,0))</f>
        <v/>
      </c>
      <c r="J569" s="47" t="str">
        <f>IF(A569="","",IF(Calculator!prev_prin_balance&lt;=0,0,IF(Calculator!prev_heloc_prin_balance&lt;Calculator!free_cash_flow,MAX(0,MIN($O$6,D569+Calculator!prev_prin_balance+Calculator!loan_payment)),0)))</f>
        <v/>
      </c>
      <c r="K569" s="47" t="str">
        <f>IF(A569="","",ROUND((B569-Calculator!prev_date)*(Calculator!prev_heloc_rate/$O$8)*MAX(0,Calculator!prev_heloc_prin_balance),2))</f>
        <v/>
      </c>
      <c r="L569" s="47" t="str">
        <f>IF(A569="","",MAX(0,MIN(1*H569,Calculator!prev_heloc_int_balance+K569)))</f>
        <v/>
      </c>
      <c r="M569" s="47" t="str">
        <f>IF(A569="","",(Calculator!prev_heloc_int_balance+K569)-L569)</f>
        <v/>
      </c>
      <c r="N569" s="47" t="str">
        <f t="shared" si="4"/>
        <v/>
      </c>
      <c r="O569" s="47" t="str">
        <f>IF(A569="","",Calculator!prev_heloc_prin_balance-N569)</f>
        <v/>
      </c>
      <c r="P569" s="47" t="str">
        <f t="shared" si="16"/>
        <v/>
      </c>
      <c r="Q569" s="40"/>
      <c r="R569" s="67" t="str">
        <f t="shared" si="5"/>
        <v/>
      </c>
      <c r="S569" s="68" t="str">
        <f t="shared" si="6"/>
        <v/>
      </c>
      <c r="T569" s="47" t="str">
        <f t="shared" si="7"/>
        <v/>
      </c>
      <c r="U569" s="47" t="str">
        <f t="shared" si="8"/>
        <v/>
      </c>
      <c r="V569" s="47" t="str">
        <f t="shared" si="9"/>
        <v/>
      </c>
      <c r="W569" s="47" t="str">
        <f t="shared" si="10"/>
        <v/>
      </c>
      <c r="X569" s="40"/>
      <c r="Y569" s="67" t="str">
        <f t="shared" si="11"/>
        <v/>
      </c>
      <c r="Z569" s="68" t="str">
        <f t="shared" si="12"/>
        <v/>
      </c>
      <c r="AA569" s="47" t="str">
        <f>IF(Y569="","",MIN($D$9+Calculator!free_cash_flow,AD568+AB569))</f>
        <v/>
      </c>
      <c r="AB569" s="47" t="str">
        <f t="shared" si="13"/>
        <v/>
      </c>
      <c r="AC569" s="47" t="str">
        <f t="shared" si="14"/>
        <v/>
      </c>
      <c r="AD569" s="47" t="str">
        <f t="shared" si="15"/>
        <v/>
      </c>
    </row>
    <row r="570" ht="12.75" customHeight="1">
      <c r="A570" s="67" t="str">
        <f>IF(OR(Calculator!prev_total_owed&lt;=0,Calculator!prev_total_owed=""),"",Calculator!prev_pmt_num+1)</f>
        <v/>
      </c>
      <c r="B570" s="68" t="str">
        <f t="shared" si="1"/>
        <v/>
      </c>
      <c r="C570" s="47" t="str">
        <f>IF(A570="","",MIN(D570+Calculator!prev_prin_balance,Calculator!loan_payment+J570))</f>
        <v/>
      </c>
      <c r="D570" s="47" t="str">
        <f>IF(A570="","",ROUND($D$6/12*MAX(0,(Calculator!prev_prin_balance)),2))</f>
        <v/>
      </c>
      <c r="E570" s="47" t="str">
        <f t="shared" si="2"/>
        <v/>
      </c>
      <c r="F570" s="47" t="str">
        <f>IF(A570="","",ROUND(SUM(Calculator!prev_prin_balance,-E570),2))</f>
        <v/>
      </c>
      <c r="G570" s="69" t="str">
        <f t="shared" si="3"/>
        <v/>
      </c>
      <c r="H570" s="47" t="str">
        <f>IF(A570="","",IF(Calculator!prev_prin_balance=0,MIN(Calculator!prev_heloc_prin_balance+Calculator!prev_heloc_int_balance+K570,MAX(0,Calculator!free_cash_flow+Calculator!loan_payment))+IF($O$7="No",0,Calculator!loan_payment+$I$6),IF($O$7="No",Calculator!free_cash_flow,$I$5)))</f>
        <v/>
      </c>
      <c r="I570" s="47" t="str">
        <f>IF(A570="","",IF($O$7="Yes",$I$6+Calculator!loan_payment,0))</f>
        <v/>
      </c>
      <c r="J570" s="47" t="str">
        <f>IF(A570="","",IF(Calculator!prev_prin_balance&lt;=0,0,IF(Calculator!prev_heloc_prin_balance&lt;Calculator!free_cash_flow,MAX(0,MIN($O$6,D570+Calculator!prev_prin_balance+Calculator!loan_payment)),0)))</f>
        <v/>
      </c>
      <c r="K570" s="47" t="str">
        <f>IF(A570="","",ROUND((B570-Calculator!prev_date)*(Calculator!prev_heloc_rate/$O$8)*MAX(0,Calculator!prev_heloc_prin_balance),2))</f>
        <v/>
      </c>
      <c r="L570" s="47" t="str">
        <f>IF(A570="","",MAX(0,MIN(1*H570,Calculator!prev_heloc_int_balance+K570)))</f>
        <v/>
      </c>
      <c r="M570" s="47" t="str">
        <f>IF(A570="","",(Calculator!prev_heloc_int_balance+K570)-L570)</f>
        <v/>
      </c>
      <c r="N570" s="47" t="str">
        <f t="shared" si="4"/>
        <v/>
      </c>
      <c r="O570" s="47" t="str">
        <f>IF(A570="","",Calculator!prev_heloc_prin_balance-N570)</f>
        <v/>
      </c>
      <c r="P570" s="47" t="str">
        <f t="shared" si="16"/>
        <v/>
      </c>
      <c r="Q570" s="40"/>
      <c r="R570" s="67" t="str">
        <f t="shared" si="5"/>
        <v/>
      </c>
      <c r="S570" s="68" t="str">
        <f t="shared" si="6"/>
        <v/>
      </c>
      <c r="T570" s="47" t="str">
        <f t="shared" si="7"/>
        <v/>
      </c>
      <c r="U570" s="47" t="str">
        <f t="shared" si="8"/>
        <v/>
      </c>
      <c r="V570" s="47" t="str">
        <f t="shared" si="9"/>
        <v/>
      </c>
      <c r="W570" s="47" t="str">
        <f t="shared" si="10"/>
        <v/>
      </c>
      <c r="X570" s="40"/>
      <c r="Y570" s="67" t="str">
        <f t="shared" si="11"/>
        <v/>
      </c>
      <c r="Z570" s="68" t="str">
        <f t="shared" si="12"/>
        <v/>
      </c>
      <c r="AA570" s="47" t="str">
        <f>IF(Y570="","",MIN($D$9+Calculator!free_cash_flow,AD569+AB570))</f>
        <v/>
      </c>
      <c r="AB570" s="47" t="str">
        <f t="shared" si="13"/>
        <v/>
      </c>
      <c r="AC570" s="47" t="str">
        <f t="shared" si="14"/>
        <v/>
      </c>
      <c r="AD570" s="47" t="str">
        <f t="shared" si="15"/>
        <v/>
      </c>
    </row>
    <row r="571" ht="12.75" customHeight="1">
      <c r="A571" s="67" t="str">
        <f>IF(OR(Calculator!prev_total_owed&lt;=0,Calculator!prev_total_owed=""),"",Calculator!prev_pmt_num+1)</f>
        <v/>
      </c>
      <c r="B571" s="68" t="str">
        <f t="shared" si="1"/>
        <v/>
      </c>
      <c r="C571" s="47" t="str">
        <f>IF(A571="","",MIN(D571+Calculator!prev_prin_balance,Calculator!loan_payment+J571))</f>
        <v/>
      </c>
      <c r="D571" s="47" t="str">
        <f>IF(A571="","",ROUND($D$6/12*MAX(0,(Calculator!prev_prin_balance)),2))</f>
        <v/>
      </c>
      <c r="E571" s="47" t="str">
        <f t="shared" si="2"/>
        <v/>
      </c>
      <c r="F571" s="47" t="str">
        <f>IF(A571="","",ROUND(SUM(Calculator!prev_prin_balance,-E571),2))</f>
        <v/>
      </c>
      <c r="G571" s="69" t="str">
        <f t="shared" si="3"/>
        <v/>
      </c>
      <c r="H571" s="47" t="str">
        <f>IF(A571="","",IF(Calculator!prev_prin_balance=0,MIN(Calculator!prev_heloc_prin_balance+Calculator!prev_heloc_int_balance+K571,MAX(0,Calculator!free_cash_flow+Calculator!loan_payment))+IF($O$7="No",0,Calculator!loan_payment+$I$6),IF($O$7="No",Calculator!free_cash_flow,$I$5)))</f>
        <v/>
      </c>
      <c r="I571" s="47" t="str">
        <f>IF(A571="","",IF($O$7="Yes",$I$6+Calculator!loan_payment,0))</f>
        <v/>
      </c>
      <c r="J571" s="47" t="str">
        <f>IF(A571="","",IF(Calculator!prev_prin_balance&lt;=0,0,IF(Calculator!prev_heloc_prin_balance&lt;Calculator!free_cash_flow,MAX(0,MIN($O$6,D571+Calculator!prev_prin_balance+Calculator!loan_payment)),0)))</f>
        <v/>
      </c>
      <c r="K571" s="47" t="str">
        <f>IF(A571="","",ROUND((B571-Calculator!prev_date)*(Calculator!prev_heloc_rate/$O$8)*MAX(0,Calculator!prev_heloc_prin_balance),2))</f>
        <v/>
      </c>
      <c r="L571" s="47" t="str">
        <f>IF(A571="","",MAX(0,MIN(1*H571,Calculator!prev_heloc_int_balance+K571)))</f>
        <v/>
      </c>
      <c r="M571" s="47" t="str">
        <f>IF(A571="","",(Calculator!prev_heloc_int_balance+K571)-L571)</f>
        <v/>
      </c>
      <c r="N571" s="47" t="str">
        <f t="shared" si="4"/>
        <v/>
      </c>
      <c r="O571" s="47" t="str">
        <f>IF(A571="","",Calculator!prev_heloc_prin_balance-N571)</f>
        <v/>
      </c>
      <c r="P571" s="47" t="str">
        <f t="shared" si="16"/>
        <v/>
      </c>
      <c r="Q571" s="40"/>
      <c r="R571" s="67" t="str">
        <f t="shared" si="5"/>
        <v/>
      </c>
      <c r="S571" s="68" t="str">
        <f t="shared" si="6"/>
        <v/>
      </c>
      <c r="T571" s="47" t="str">
        <f t="shared" si="7"/>
        <v/>
      </c>
      <c r="U571" s="47" t="str">
        <f t="shared" si="8"/>
        <v/>
      </c>
      <c r="V571" s="47" t="str">
        <f t="shared" si="9"/>
        <v/>
      </c>
      <c r="W571" s="47" t="str">
        <f t="shared" si="10"/>
        <v/>
      </c>
      <c r="X571" s="40"/>
      <c r="Y571" s="67" t="str">
        <f t="shared" si="11"/>
        <v/>
      </c>
      <c r="Z571" s="68" t="str">
        <f t="shared" si="12"/>
        <v/>
      </c>
      <c r="AA571" s="47" t="str">
        <f>IF(Y571="","",MIN($D$9+Calculator!free_cash_flow,AD570+AB571))</f>
        <v/>
      </c>
      <c r="AB571" s="47" t="str">
        <f t="shared" si="13"/>
        <v/>
      </c>
      <c r="AC571" s="47" t="str">
        <f t="shared" si="14"/>
        <v/>
      </c>
      <c r="AD571" s="47" t="str">
        <f t="shared" si="15"/>
        <v/>
      </c>
    </row>
    <row r="572" ht="12.75" customHeight="1">
      <c r="A572" s="67" t="str">
        <f>IF(OR(Calculator!prev_total_owed&lt;=0,Calculator!prev_total_owed=""),"",Calculator!prev_pmt_num+1)</f>
        <v/>
      </c>
      <c r="B572" s="68" t="str">
        <f t="shared" si="1"/>
        <v/>
      </c>
      <c r="C572" s="47" t="str">
        <f>IF(A572="","",MIN(D572+Calculator!prev_prin_balance,Calculator!loan_payment+J572))</f>
        <v/>
      </c>
      <c r="D572" s="47" t="str">
        <f>IF(A572="","",ROUND($D$6/12*MAX(0,(Calculator!prev_prin_balance)),2))</f>
        <v/>
      </c>
      <c r="E572" s="47" t="str">
        <f t="shared" si="2"/>
        <v/>
      </c>
      <c r="F572" s="47" t="str">
        <f>IF(A572="","",ROUND(SUM(Calculator!prev_prin_balance,-E572),2))</f>
        <v/>
      </c>
      <c r="G572" s="69" t="str">
        <f t="shared" si="3"/>
        <v/>
      </c>
      <c r="H572" s="47" t="str">
        <f>IF(A572="","",IF(Calculator!prev_prin_balance=0,MIN(Calculator!prev_heloc_prin_balance+Calculator!prev_heloc_int_balance+K572,MAX(0,Calculator!free_cash_flow+Calculator!loan_payment))+IF($O$7="No",0,Calculator!loan_payment+$I$6),IF($O$7="No",Calculator!free_cash_flow,$I$5)))</f>
        <v/>
      </c>
      <c r="I572" s="47" t="str">
        <f>IF(A572="","",IF($O$7="Yes",$I$6+Calculator!loan_payment,0))</f>
        <v/>
      </c>
      <c r="J572" s="47" t="str">
        <f>IF(A572="","",IF(Calculator!prev_prin_balance&lt;=0,0,IF(Calculator!prev_heloc_prin_balance&lt;Calculator!free_cash_flow,MAX(0,MIN($O$6,D572+Calculator!prev_prin_balance+Calculator!loan_payment)),0)))</f>
        <v/>
      </c>
      <c r="K572" s="47" t="str">
        <f>IF(A572="","",ROUND((B572-Calculator!prev_date)*(Calculator!prev_heloc_rate/$O$8)*MAX(0,Calculator!prev_heloc_prin_balance),2))</f>
        <v/>
      </c>
      <c r="L572" s="47" t="str">
        <f>IF(A572="","",MAX(0,MIN(1*H572,Calculator!prev_heloc_int_balance+K572)))</f>
        <v/>
      </c>
      <c r="M572" s="47" t="str">
        <f>IF(A572="","",(Calculator!prev_heloc_int_balance+K572)-L572)</f>
        <v/>
      </c>
      <c r="N572" s="47" t="str">
        <f t="shared" si="4"/>
        <v/>
      </c>
      <c r="O572" s="47" t="str">
        <f>IF(A572="","",Calculator!prev_heloc_prin_balance-N572)</f>
        <v/>
      </c>
      <c r="P572" s="47" t="str">
        <f t="shared" si="16"/>
        <v/>
      </c>
      <c r="Q572" s="40"/>
      <c r="R572" s="67" t="str">
        <f t="shared" si="5"/>
        <v/>
      </c>
      <c r="S572" s="68" t="str">
        <f t="shared" si="6"/>
        <v/>
      </c>
      <c r="T572" s="47" t="str">
        <f t="shared" si="7"/>
        <v/>
      </c>
      <c r="U572" s="47" t="str">
        <f t="shared" si="8"/>
        <v/>
      </c>
      <c r="V572" s="47" t="str">
        <f t="shared" si="9"/>
        <v/>
      </c>
      <c r="W572" s="47" t="str">
        <f t="shared" si="10"/>
        <v/>
      </c>
      <c r="X572" s="40"/>
      <c r="Y572" s="67" t="str">
        <f t="shared" si="11"/>
        <v/>
      </c>
      <c r="Z572" s="68" t="str">
        <f t="shared" si="12"/>
        <v/>
      </c>
      <c r="AA572" s="47" t="str">
        <f>IF(Y572="","",MIN($D$9+Calculator!free_cash_flow,AD571+AB572))</f>
        <v/>
      </c>
      <c r="AB572" s="47" t="str">
        <f t="shared" si="13"/>
        <v/>
      </c>
      <c r="AC572" s="47" t="str">
        <f t="shared" si="14"/>
        <v/>
      </c>
      <c r="AD572" s="47" t="str">
        <f t="shared" si="15"/>
        <v/>
      </c>
    </row>
    <row r="573" ht="12.75" customHeight="1">
      <c r="A573" s="67" t="str">
        <f>IF(OR(Calculator!prev_total_owed&lt;=0,Calculator!prev_total_owed=""),"",Calculator!prev_pmt_num+1)</f>
        <v/>
      </c>
      <c r="B573" s="68" t="str">
        <f t="shared" si="1"/>
        <v/>
      </c>
      <c r="C573" s="47" t="str">
        <f>IF(A573="","",MIN(D573+Calculator!prev_prin_balance,Calculator!loan_payment+J573))</f>
        <v/>
      </c>
      <c r="D573" s="47" t="str">
        <f>IF(A573="","",ROUND($D$6/12*MAX(0,(Calculator!prev_prin_balance)),2))</f>
        <v/>
      </c>
      <c r="E573" s="47" t="str">
        <f t="shared" si="2"/>
        <v/>
      </c>
      <c r="F573" s="47" t="str">
        <f>IF(A573="","",ROUND(SUM(Calculator!prev_prin_balance,-E573),2))</f>
        <v/>
      </c>
      <c r="G573" s="69" t="str">
        <f t="shared" si="3"/>
        <v/>
      </c>
      <c r="H573" s="47" t="str">
        <f>IF(A573="","",IF(Calculator!prev_prin_balance=0,MIN(Calculator!prev_heloc_prin_balance+Calculator!prev_heloc_int_balance+K573,MAX(0,Calculator!free_cash_flow+Calculator!loan_payment))+IF($O$7="No",0,Calculator!loan_payment+$I$6),IF($O$7="No",Calculator!free_cash_flow,$I$5)))</f>
        <v/>
      </c>
      <c r="I573" s="47" t="str">
        <f>IF(A573="","",IF($O$7="Yes",$I$6+Calculator!loan_payment,0))</f>
        <v/>
      </c>
      <c r="J573" s="47" t="str">
        <f>IF(A573="","",IF(Calculator!prev_prin_balance&lt;=0,0,IF(Calculator!prev_heloc_prin_balance&lt;Calculator!free_cash_flow,MAX(0,MIN($O$6,D573+Calculator!prev_prin_balance+Calculator!loan_payment)),0)))</f>
        <v/>
      </c>
      <c r="K573" s="47" t="str">
        <f>IF(A573="","",ROUND((B573-Calculator!prev_date)*(Calculator!prev_heloc_rate/$O$8)*MAX(0,Calculator!prev_heloc_prin_balance),2))</f>
        <v/>
      </c>
      <c r="L573" s="47" t="str">
        <f>IF(A573="","",MAX(0,MIN(1*H573,Calculator!prev_heloc_int_balance+K573)))</f>
        <v/>
      </c>
      <c r="M573" s="47" t="str">
        <f>IF(A573="","",(Calculator!prev_heloc_int_balance+K573)-L573)</f>
        <v/>
      </c>
      <c r="N573" s="47" t="str">
        <f t="shared" si="4"/>
        <v/>
      </c>
      <c r="O573" s="47" t="str">
        <f>IF(A573="","",Calculator!prev_heloc_prin_balance-N573)</f>
        <v/>
      </c>
      <c r="P573" s="47" t="str">
        <f t="shared" si="16"/>
        <v/>
      </c>
      <c r="Q573" s="40"/>
      <c r="R573" s="67" t="str">
        <f t="shared" si="5"/>
        <v/>
      </c>
      <c r="S573" s="68" t="str">
        <f t="shared" si="6"/>
        <v/>
      </c>
      <c r="T573" s="47" t="str">
        <f t="shared" si="7"/>
        <v/>
      </c>
      <c r="U573" s="47" t="str">
        <f t="shared" si="8"/>
        <v/>
      </c>
      <c r="V573" s="47" t="str">
        <f t="shared" si="9"/>
        <v/>
      </c>
      <c r="W573" s="47" t="str">
        <f t="shared" si="10"/>
        <v/>
      </c>
      <c r="X573" s="40"/>
      <c r="Y573" s="67" t="str">
        <f t="shared" si="11"/>
        <v/>
      </c>
      <c r="Z573" s="68" t="str">
        <f t="shared" si="12"/>
        <v/>
      </c>
      <c r="AA573" s="47" t="str">
        <f>IF(Y573="","",MIN($D$9+Calculator!free_cash_flow,AD572+AB573))</f>
        <v/>
      </c>
      <c r="AB573" s="47" t="str">
        <f t="shared" si="13"/>
        <v/>
      </c>
      <c r="AC573" s="47" t="str">
        <f t="shared" si="14"/>
        <v/>
      </c>
      <c r="AD573" s="47" t="str">
        <f t="shared" si="15"/>
        <v/>
      </c>
    </row>
    <row r="574" ht="12.75" customHeight="1">
      <c r="A574" s="67" t="str">
        <f>IF(OR(Calculator!prev_total_owed&lt;=0,Calculator!prev_total_owed=""),"",Calculator!prev_pmt_num+1)</f>
        <v/>
      </c>
      <c r="B574" s="68" t="str">
        <f t="shared" si="1"/>
        <v/>
      </c>
      <c r="C574" s="47" t="str">
        <f>IF(A574="","",MIN(D574+Calculator!prev_prin_balance,Calculator!loan_payment+J574))</f>
        <v/>
      </c>
      <c r="D574" s="47" t="str">
        <f>IF(A574="","",ROUND($D$6/12*MAX(0,(Calculator!prev_prin_balance)),2))</f>
        <v/>
      </c>
      <c r="E574" s="47" t="str">
        <f t="shared" si="2"/>
        <v/>
      </c>
      <c r="F574" s="47" t="str">
        <f>IF(A574="","",ROUND(SUM(Calculator!prev_prin_balance,-E574),2))</f>
        <v/>
      </c>
      <c r="G574" s="69" t="str">
        <f t="shared" si="3"/>
        <v/>
      </c>
      <c r="H574" s="47" t="str">
        <f>IF(A574="","",IF(Calculator!prev_prin_balance=0,MIN(Calculator!prev_heloc_prin_balance+Calculator!prev_heloc_int_balance+K574,MAX(0,Calculator!free_cash_flow+Calculator!loan_payment))+IF($O$7="No",0,Calculator!loan_payment+$I$6),IF($O$7="No",Calculator!free_cash_flow,$I$5)))</f>
        <v/>
      </c>
      <c r="I574" s="47" t="str">
        <f>IF(A574="","",IF($O$7="Yes",$I$6+Calculator!loan_payment,0))</f>
        <v/>
      </c>
      <c r="J574" s="47" t="str">
        <f>IF(A574="","",IF(Calculator!prev_prin_balance&lt;=0,0,IF(Calculator!prev_heloc_prin_balance&lt;Calculator!free_cash_flow,MAX(0,MIN($O$6,D574+Calculator!prev_prin_balance+Calculator!loan_payment)),0)))</f>
        <v/>
      </c>
      <c r="K574" s="47" t="str">
        <f>IF(A574="","",ROUND((B574-Calculator!prev_date)*(Calculator!prev_heloc_rate/$O$8)*MAX(0,Calculator!prev_heloc_prin_balance),2))</f>
        <v/>
      </c>
      <c r="L574" s="47" t="str">
        <f>IF(A574="","",MAX(0,MIN(1*H574,Calculator!prev_heloc_int_balance+K574)))</f>
        <v/>
      </c>
      <c r="M574" s="47" t="str">
        <f>IF(A574="","",(Calculator!prev_heloc_int_balance+K574)-L574)</f>
        <v/>
      </c>
      <c r="N574" s="47" t="str">
        <f t="shared" si="4"/>
        <v/>
      </c>
      <c r="O574" s="47" t="str">
        <f>IF(A574="","",Calculator!prev_heloc_prin_balance-N574)</f>
        <v/>
      </c>
      <c r="P574" s="47" t="str">
        <f t="shared" si="16"/>
        <v/>
      </c>
      <c r="Q574" s="40"/>
      <c r="R574" s="67" t="str">
        <f t="shared" si="5"/>
        <v/>
      </c>
      <c r="S574" s="68" t="str">
        <f t="shared" si="6"/>
        <v/>
      </c>
      <c r="T574" s="47" t="str">
        <f t="shared" si="7"/>
        <v/>
      </c>
      <c r="U574" s="47" t="str">
        <f t="shared" si="8"/>
        <v/>
      </c>
      <c r="V574" s="47" t="str">
        <f t="shared" si="9"/>
        <v/>
      </c>
      <c r="W574" s="47" t="str">
        <f t="shared" si="10"/>
        <v/>
      </c>
      <c r="X574" s="40"/>
      <c r="Y574" s="67" t="str">
        <f t="shared" si="11"/>
        <v/>
      </c>
      <c r="Z574" s="68" t="str">
        <f t="shared" si="12"/>
        <v/>
      </c>
      <c r="AA574" s="47" t="str">
        <f>IF(Y574="","",MIN($D$9+Calculator!free_cash_flow,AD573+AB574))</f>
        <v/>
      </c>
      <c r="AB574" s="47" t="str">
        <f t="shared" si="13"/>
        <v/>
      </c>
      <c r="AC574" s="47" t="str">
        <f t="shared" si="14"/>
        <v/>
      </c>
      <c r="AD574" s="47" t="str">
        <f t="shared" si="15"/>
        <v/>
      </c>
    </row>
    <row r="575" ht="12.75" customHeight="1">
      <c r="A575" s="67" t="str">
        <f>IF(OR(Calculator!prev_total_owed&lt;=0,Calculator!prev_total_owed=""),"",Calculator!prev_pmt_num+1)</f>
        <v/>
      </c>
      <c r="B575" s="68" t="str">
        <f t="shared" si="1"/>
        <v/>
      </c>
      <c r="C575" s="47" t="str">
        <f>IF(A575="","",MIN(D575+Calculator!prev_prin_balance,Calculator!loan_payment+J575))</f>
        <v/>
      </c>
      <c r="D575" s="47" t="str">
        <f>IF(A575="","",ROUND($D$6/12*MAX(0,(Calculator!prev_prin_balance)),2))</f>
        <v/>
      </c>
      <c r="E575" s="47" t="str">
        <f t="shared" si="2"/>
        <v/>
      </c>
      <c r="F575" s="47" t="str">
        <f>IF(A575="","",ROUND(SUM(Calculator!prev_prin_balance,-E575),2))</f>
        <v/>
      </c>
      <c r="G575" s="69" t="str">
        <f t="shared" si="3"/>
        <v/>
      </c>
      <c r="H575" s="47" t="str">
        <f>IF(A575="","",IF(Calculator!prev_prin_balance=0,MIN(Calculator!prev_heloc_prin_balance+Calculator!prev_heloc_int_balance+K575,MAX(0,Calculator!free_cash_flow+Calculator!loan_payment))+IF($O$7="No",0,Calculator!loan_payment+$I$6),IF($O$7="No",Calculator!free_cash_flow,$I$5)))</f>
        <v/>
      </c>
      <c r="I575" s="47" t="str">
        <f>IF(A575="","",IF($O$7="Yes",$I$6+Calculator!loan_payment,0))</f>
        <v/>
      </c>
      <c r="J575" s="47" t="str">
        <f>IF(A575="","",IF(Calculator!prev_prin_balance&lt;=0,0,IF(Calculator!prev_heloc_prin_balance&lt;Calculator!free_cash_flow,MAX(0,MIN($O$6,D575+Calculator!prev_prin_balance+Calculator!loan_payment)),0)))</f>
        <v/>
      </c>
      <c r="K575" s="47" t="str">
        <f>IF(A575="","",ROUND((B575-Calculator!prev_date)*(Calculator!prev_heloc_rate/$O$8)*MAX(0,Calculator!prev_heloc_prin_balance),2))</f>
        <v/>
      </c>
      <c r="L575" s="47" t="str">
        <f>IF(A575="","",MAX(0,MIN(1*H575,Calculator!prev_heloc_int_balance+K575)))</f>
        <v/>
      </c>
      <c r="M575" s="47" t="str">
        <f>IF(A575="","",(Calculator!prev_heloc_int_balance+K575)-L575)</f>
        <v/>
      </c>
      <c r="N575" s="47" t="str">
        <f t="shared" si="4"/>
        <v/>
      </c>
      <c r="O575" s="47" t="str">
        <f>IF(A575="","",Calculator!prev_heloc_prin_balance-N575)</f>
        <v/>
      </c>
      <c r="P575" s="47" t="str">
        <f t="shared" si="16"/>
        <v/>
      </c>
      <c r="Q575" s="40"/>
      <c r="R575" s="67" t="str">
        <f t="shared" si="5"/>
        <v/>
      </c>
      <c r="S575" s="68" t="str">
        <f t="shared" si="6"/>
        <v/>
      </c>
      <c r="T575" s="47" t="str">
        <f t="shared" si="7"/>
        <v/>
      </c>
      <c r="U575" s="47" t="str">
        <f t="shared" si="8"/>
        <v/>
      </c>
      <c r="V575" s="47" t="str">
        <f t="shared" si="9"/>
        <v/>
      </c>
      <c r="W575" s="47" t="str">
        <f t="shared" si="10"/>
        <v/>
      </c>
      <c r="X575" s="40"/>
      <c r="Y575" s="67" t="str">
        <f t="shared" si="11"/>
        <v/>
      </c>
      <c r="Z575" s="68" t="str">
        <f t="shared" si="12"/>
        <v/>
      </c>
      <c r="AA575" s="47" t="str">
        <f>IF(Y575="","",MIN($D$9+Calculator!free_cash_flow,AD574+AB575))</f>
        <v/>
      </c>
      <c r="AB575" s="47" t="str">
        <f t="shared" si="13"/>
        <v/>
      </c>
      <c r="AC575" s="47" t="str">
        <f t="shared" si="14"/>
        <v/>
      </c>
      <c r="AD575" s="47" t="str">
        <f t="shared" si="15"/>
        <v/>
      </c>
    </row>
    <row r="576" ht="12.75" customHeight="1">
      <c r="A576" s="67" t="str">
        <f>IF(OR(Calculator!prev_total_owed&lt;=0,Calculator!prev_total_owed=""),"",Calculator!prev_pmt_num+1)</f>
        <v/>
      </c>
      <c r="B576" s="68" t="str">
        <f t="shared" si="1"/>
        <v/>
      </c>
      <c r="C576" s="47" t="str">
        <f>IF(A576="","",MIN(D576+Calculator!prev_prin_balance,Calculator!loan_payment+J576))</f>
        <v/>
      </c>
      <c r="D576" s="47" t="str">
        <f>IF(A576="","",ROUND($D$6/12*MAX(0,(Calculator!prev_prin_balance)),2))</f>
        <v/>
      </c>
      <c r="E576" s="47" t="str">
        <f t="shared" si="2"/>
        <v/>
      </c>
      <c r="F576" s="47" t="str">
        <f>IF(A576="","",ROUND(SUM(Calculator!prev_prin_balance,-E576),2))</f>
        <v/>
      </c>
      <c r="G576" s="69" t="str">
        <f t="shared" si="3"/>
        <v/>
      </c>
      <c r="H576" s="47" t="str">
        <f>IF(A576="","",IF(Calculator!prev_prin_balance=0,MIN(Calculator!prev_heloc_prin_balance+Calculator!prev_heloc_int_balance+K576,MAX(0,Calculator!free_cash_flow+Calculator!loan_payment))+IF($O$7="No",0,Calculator!loan_payment+$I$6),IF($O$7="No",Calculator!free_cash_flow,$I$5)))</f>
        <v/>
      </c>
      <c r="I576" s="47" t="str">
        <f>IF(A576="","",IF($O$7="Yes",$I$6+Calculator!loan_payment,0))</f>
        <v/>
      </c>
      <c r="J576" s="47" t="str">
        <f>IF(A576="","",IF(Calculator!prev_prin_balance&lt;=0,0,IF(Calculator!prev_heloc_prin_balance&lt;Calculator!free_cash_flow,MAX(0,MIN($O$6,D576+Calculator!prev_prin_balance+Calculator!loan_payment)),0)))</f>
        <v/>
      </c>
      <c r="K576" s="47" t="str">
        <f>IF(A576="","",ROUND((B576-Calculator!prev_date)*(Calculator!prev_heloc_rate/$O$8)*MAX(0,Calculator!prev_heloc_prin_balance),2))</f>
        <v/>
      </c>
      <c r="L576" s="47" t="str">
        <f>IF(A576="","",MAX(0,MIN(1*H576,Calculator!prev_heloc_int_balance+K576)))</f>
        <v/>
      </c>
      <c r="M576" s="47" t="str">
        <f>IF(A576="","",(Calculator!prev_heloc_int_balance+K576)-L576)</f>
        <v/>
      </c>
      <c r="N576" s="47" t="str">
        <f t="shared" si="4"/>
        <v/>
      </c>
      <c r="O576" s="47" t="str">
        <f>IF(A576="","",Calculator!prev_heloc_prin_balance-N576)</f>
        <v/>
      </c>
      <c r="P576" s="47" t="str">
        <f t="shared" si="16"/>
        <v/>
      </c>
      <c r="Q576" s="40"/>
      <c r="R576" s="67" t="str">
        <f t="shared" si="5"/>
        <v/>
      </c>
      <c r="S576" s="68" t="str">
        <f t="shared" si="6"/>
        <v/>
      </c>
      <c r="T576" s="47" t="str">
        <f t="shared" si="7"/>
        <v/>
      </c>
      <c r="U576" s="47" t="str">
        <f t="shared" si="8"/>
        <v/>
      </c>
      <c r="V576" s="47" t="str">
        <f t="shared" si="9"/>
        <v/>
      </c>
      <c r="W576" s="47" t="str">
        <f t="shared" si="10"/>
        <v/>
      </c>
      <c r="X576" s="40"/>
      <c r="Y576" s="67" t="str">
        <f t="shared" si="11"/>
        <v/>
      </c>
      <c r="Z576" s="68" t="str">
        <f t="shared" si="12"/>
        <v/>
      </c>
      <c r="AA576" s="47" t="str">
        <f>IF(Y576="","",MIN($D$9+Calculator!free_cash_flow,AD575+AB576))</f>
        <v/>
      </c>
      <c r="AB576" s="47" t="str">
        <f t="shared" si="13"/>
        <v/>
      </c>
      <c r="AC576" s="47" t="str">
        <f t="shared" si="14"/>
        <v/>
      </c>
      <c r="AD576" s="47" t="str">
        <f t="shared" si="15"/>
        <v/>
      </c>
    </row>
    <row r="577" ht="12.75" customHeight="1">
      <c r="A577" s="67" t="str">
        <f>IF(OR(Calculator!prev_total_owed&lt;=0,Calculator!prev_total_owed=""),"",Calculator!prev_pmt_num+1)</f>
        <v/>
      </c>
      <c r="B577" s="68" t="str">
        <f t="shared" si="1"/>
        <v/>
      </c>
      <c r="C577" s="47" t="str">
        <f>IF(A577="","",MIN(D577+Calculator!prev_prin_balance,Calculator!loan_payment+J577))</f>
        <v/>
      </c>
      <c r="D577" s="47" t="str">
        <f>IF(A577="","",ROUND($D$6/12*MAX(0,(Calculator!prev_prin_balance)),2))</f>
        <v/>
      </c>
      <c r="E577" s="47" t="str">
        <f t="shared" si="2"/>
        <v/>
      </c>
      <c r="F577" s="47" t="str">
        <f>IF(A577="","",ROUND(SUM(Calculator!prev_prin_balance,-E577),2))</f>
        <v/>
      </c>
      <c r="G577" s="69" t="str">
        <f t="shared" si="3"/>
        <v/>
      </c>
      <c r="H577" s="47" t="str">
        <f>IF(A577="","",IF(Calculator!prev_prin_balance=0,MIN(Calculator!prev_heloc_prin_balance+Calculator!prev_heloc_int_balance+K577,MAX(0,Calculator!free_cash_flow+Calculator!loan_payment))+IF($O$7="No",0,Calculator!loan_payment+$I$6),IF($O$7="No",Calculator!free_cash_flow,$I$5)))</f>
        <v/>
      </c>
      <c r="I577" s="47" t="str">
        <f>IF(A577="","",IF($O$7="Yes",$I$6+Calculator!loan_payment,0))</f>
        <v/>
      </c>
      <c r="J577" s="47" t="str">
        <f>IF(A577="","",IF(Calculator!prev_prin_balance&lt;=0,0,IF(Calculator!prev_heloc_prin_balance&lt;Calculator!free_cash_flow,MAX(0,MIN($O$6,D577+Calculator!prev_prin_balance+Calculator!loan_payment)),0)))</f>
        <v/>
      </c>
      <c r="K577" s="47" t="str">
        <f>IF(A577="","",ROUND((B577-Calculator!prev_date)*(Calculator!prev_heloc_rate/$O$8)*MAX(0,Calculator!prev_heloc_prin_balance),2))</f>
        <v/>
      </c>
      <c r="L577" s="47" t="str">
        <f>IF(A577="","",MAX(0,MIN(1*H577,Calculator!prev_heloc_int_balance+K577)))</f>
        <v/>
      </c>
      <c r="M577" s="47" t="str">
        <f>IF(A577="","",(Calculator!prev_heloc_int_balance+K577)-L577)</f>
        <v/>
      </c>
      <c r="N577" s="47" t="str">
        <f t="shared" si="4"/>
        <v/>
      </c>
      <c r="O577" s="47" t="str">
        <f>IF(A577="","",Calculator!prev_heloc_prin_balance-N577)</f>
        <v/>
      </c>
      <c r="P577" s="47" t="str">
        <f t="shared" si="16"/>
        <v/>
      </c>
      <c r="Q577" s="40"/>
      <c r="R577" s="67" t="str">
        <f t="shared" si="5"/>
        <v/>
      </c>
      <c r="S577" s="68" t="str">
        <f t="shared" si="6"/>
        <v/>
      </c>
      <c r="T577" s="47" t="str">
        <f t="shared" si="7"/>
        <v/>
      </c>
      <c r="U577" s="47" t="str">
        <f t="shared" si="8"/>
        <v/>
      </c>
      <c r="V577" s="47" t="str">
        <f t="shared" si="9"/>
        <v/>
      </c>
      <c r="W577" s="47" t="str">
        <f t="shared" si="10"/>
        <v/>
      </c>
      <c r="X577" s="40"/>
      <c r="Y577" s="67" t="str">
        <f t="shared" si="11"/>
        <v/>
      </c>
      <c r="Z577" s="68" t="str">
        <f t="shared" si="12"/>
        <v/>
      </c>
      <c r="AA577" s="47" t="str">
        <f>IF(Y577="","",MIN($D$9+Calculator!free_cash_flow,AD576+AB577))</f>
        <v/>
      </c>
      <c r="AB577" s="47" t="str">
        <f t="shared" si="13"/>
        <v/>
      </c>
      <c r="AC577" s="47" t="str">
        <f t="shared" si="14"/>
        <v/>
      </c>
      <c r="AD577" s="47" t="str">
        <f t="shared" si="15"/>
        <v/>
      </c>
    </row>
    <row r="578" ht="12.75" customHeight="1">
      <c r="A578" s="67" t="str">
        <f>IF(OR(Calculator!prev_total_owed&lt;=0,Calculator!prev_total_owed=""),"",Calculator!prev_pmt_num+1)</f>
        <v/>
      </c>
      <c r="B578" s="68" t="str">
        <f t="shared" si="1"/>
        <v/>
      </c>
      <c r="C578" s="47" t="str">
        <f>IF(A578="","",MIN(D578+Calculator!prev_prin_balance,Calculator!loan_payment+J578))</f>
        <v/>
      </c>
      <c r="D578" s="47" t="str">
        <f>IF(A578="","",ROUND($D$6/12*MAX(0,(Calculator!prev_prin_balance)),2))</f>
        <v/>
      </c>
      <c r="E578" s="47" t="str">
        <f t="shared" si="2"/>
        <v/>
      </c>
      <c r="F578" s="47" t="str">
        <f>IF(A578="","",ROUND(SUM(Calculator!prev_prin_balance,-E578),2))</f>
        <v/>
      </c>
      <c r="G578" s="69" t="str">
        <f t="shared" si="3"/>
        <v/>
      </c>
      <c r="H578" s="47" t="str">
        <f>IF(A578="","",IF(Calculator!prev_prin_balance=0,MIN(Calculator!prev_heloc_prin_balance+Calculator!prev_heloc_int_balance+K578,MAX(0,Calculator!free_cash_flow+Calculator!loan_payment))+IF($O$7="No",0,Calculator!loan_payment+$I$6),IF($O$7="No",Calculator!free_cash_flow,$I$5)))</f>
        <v/>
      </c>
      <c r="I578" s="47" t="str">
        <f>IF(A578="","",IF($O$7="Yes",$I$6+Calculator!loan_payment,0))</f>
        <v/>
      </c>
      <c r="J578" s="47" t="str">
        <f>IF(A578="","",IF(Calculator!prev_prin_balance&lt;=0,0,IF(Calculator!prev_heloc_prin_balance&lt;Calculator!free_cash_flow,MAX(0,MIN($O$6,D578+Calculator!prev_prin_balance+Calculator!loan_payment)),0)))</f>
        <v/>
      </c>
      <c r="K578" s="47" t="str">
        <f>IF(A578="","",ROUND((B578-Calculator!prev_date)*(Calculator!prev_heloc_rate/$O$8)*MAX(0,Calculator!prev_heloc_prin_balance),2))</f>
        <v/>
      </c>
      <c r="L578" s="47" t="str">
        <f>IF(A578="","",MAX(0,MIN(1*H578,Calculator!prev_heloc_int_balance+K578)))</f>
        <v/>
      </c>
      <c r="M578" s="47" t="str">
        <f>IF(A578="","",(Calculator!prev_heloc_int_balance+K578)-L578)</f>
        <v/>
      </c>
      <c r="N578" s="47" t="str">
        <f t="shared" si="4"/>
        <v/>
      </c>
      <c r="O578" s="47" t="str">
        <f>IF(A578="","",Calculator!prev_heloc_prin_balance-N578)</f>
        <v/>
      </c>
      <c r="P578" s="47" t="str">
        <f t="shared" si="16"/>
        <v/>
      </c>
      <c r="Q578" s="40"/>
      <c r="R578" s="67" t="str">
        <f t="shared" si="5"/>
        <v/>
      </c>
      <c r="S578" s="68" t="str">
        <f t="shared" si="6"/>
        <v/>
      </c>
      <c r="T578" s="47" t="str">
        <f t="shared" si="7"/>
        <v/>
      </c>
      <c r="U578" s="47" t="str">
        <f t="shared" si="8"/>
        <v/>
      </c>
      <c r="V578" s="47" t="str">
        <f t="shared" si="9"/>
        <v/>
      </c>
      <c r="W578" s="47" t="str">
        <f t="shared" si="10"/>
        <v/>
      </c>
      <c r="X578" s="40"/>
      <c r="Y578" s="67" t="str">
        <f t="shared" si="11"/>
        <v/>
      </c>
      <c r="Z578" s="68" t="str">
        <f t="shared" si="12"/>
        <v/>
      </c>
      <c r="AA578" s="47" t="str">
        <f>IF(Y578="","",MIN($D$9+Calculator!free_cash_flow,AD577+AB578))</f>
        <v/>
      </c>
      <c r="AB578" s="47" t="str">
        <f t="shared" si="13"/>
        <v/>
      </c>
      <c r="AC578" s="47" t="str">
        <f t="shared" si="14"/>
        <v/>
      </c>
      <c r="AD578" s="47" t="str">
        <f t="shared" si="15"/>
        <v/>
      </c>
    </row>
    <row r="579" ht="12.75" customHeight="1">
      <c r="A579" s="67" t="str">
        <f>IF(OR(Calculator!prev_total_owed&lt;=0,Calculator!prev_total_owed=""),"",Calculator!prev_pmt_num+1)</f>
        <v/>
      </c>
      <c r="B579" s="68" t="str">
        <f t="shared" si="1"/>
        <v/>
      </c>
      <c r="C579" s="47" t="str">
        <f>IF(A579="","",MIN(D579+Calculator!prev_prin_balance,Calculator!loan_payment+J579))</f>
        <v/>
      </c>
      <c r="D579" s="47" t="str">
        <f>IF(A579="","",ROUND($D$6/12*MAX(0,(Calculator!prev_prin_balance)),2))</f>
        <v/>
      </c>
      <c r="E579" s="47" t="str">
        <f t="shared" si="2"/>
        <v/>
      </c>
      <c r="F579" s="47" t="str">
        <f>IF(A579="","",ROUND(SUM(Calculator!prev_prin_balance,-E579),2))</f>
        <v/>
      </c>
      <c r="G579" s="69" t="str">
        <f t="shared" si="3"/>
        <v/>
      </c>
      <c r="H579" s="47" t="str">
        <f>IF(A579="","",IF(Calculator!prev_prin_balance=0,MIN(Calculator!prev_heloc_prin_balance+Calculator!prev_heloc_int_balance+K579,MAX(0,Calculator!free_cash_flow+Calculator!loan_payment))+IF($O$7="No",0,Calculator!loan_payment+$I$6),IF($O$7="No",Calculator!free_cash_flow,$I$5)))</f>
        <v/>
      </c>
      <c r="I579" s="47" t="str">
        <f>IF(A579="","",IF($O$7="Yes",$I$6+Calculator!loan_payment,0))</f>
        <v/>
      </c>
      <c r="J579" s="47" t="str">
        <f>IF(A579="","",IF(Calculator!prev_prin_balance&lt;=0,0,IF(Calculator!prev_heloc_prin_balance&lt;Calculator!free_cash_flow,MAX(0,MIN($O$6,D579+Calculator!prev_prin_balance+Calculator!loan_payment)),0)))</f>
        <v/>
      </c>
      <c r="K579" s="47" t="str">
        <f>IF(A579="","",ROUND((B579-Calculator!prev_date)*(Calculator!prev_heloc_rate/$O$8)*MAX(0,Calculator!prev_heloc_prin_balance),2))</f>
        <v/>
      </c>
      <c r="L579" s="47" t="str">
        <f>IF(A579="","",MAX(0,MIN(1*H579,Calculator!prev_heloc_int_balance+K579)))</f>
        <v/>
      </c>
      <c r="M579" s="47" t="str">
        <f>IF(A579="","",(Calculator!prev_heloc_int_balance+K579)-L579)</f>
        <v/>
      </c>
      <c r="N579" s="47" t="str">
        <f t="shared" si="4"/>
        <v/>
      </c>
      <c r="O579" s="47" t="str">
        <f>IF(A579="","",Calculator!prev_heloc_prin_balance-N579)</f>
        <v/>
      </c>
      <c r="P579" s="47" t="str">
        <f t="shared" si="16"/>
        <v/>
      </c>
      <c r="Q579" s="40"/>
      <c r="R579" s="67" t="str">
        <f t="shared" si="5"/>
        <v/>
      </c>
      <c r="S579" s="68" t="str">
        <f t="shared" si="6"/>
        <v/>
      </c>
      <c r="T579" s="47" t="str">
        <f t="shared" si="7"/>
        <v/>
      </c>
      <c r="U579" s="47" t="str">
        <f t="shared" si="8"/>
        <v/>
      </c>
      <c r="V579" s="47" t="str">
        <f t="shared" si="9"/>
        <v/>
      </c>
      <c r="W579" s="47" t="str">
        <f t="shared" si="10"/>
        <v/>
      </c>
      <c r="X579" s="40"/>
      <c r="Y579" s="67" t="str">
        <f t="shared" si="11"/>
        <v/>
      </c>
      <c r="Z579" s="68" t="str">
        <f t="shared" si="12"/>
        <v/>
      </c>
      <c r="AA579" s="47" t="str">
        <f>IF(Y579="","",MIN($D$9+Calculator!free_cash_flow,AD578+AB579))</f>
        <v/>
      </c>
      <c r="AB579" s="47" t="str">
        <f t="shared" si="13"/>
        <v/>
      </c>
      <c r="AC579" s="47" t="str">
        <f t="shared" si="14"/>
        <v/>
      </c>
      <c r="AD579" s="47" t="str">
        <f t="shared" si="15"/>
        <v/>
      </c>
    </row>
    <row r="580" ht="12.75" customHeight="1">
      <c r="A580" s="67" t="str">
        <f>IF(OR(Calculator!prev_total_owed&lt;=0,Calculator!prev_total_owed=""),"",Calculator!prev_pmt_num+1)</f>
        <v/>
      </c>
      <c r="B580" s="68" t="str">
        <f t="shared" si="1"/>
        <v/>
      </c>
      <c r="C580" s="47" t="str">
        <f>IF(A580="","",MIN(D580+Calculator!prev_prin_balance,Calculator!loan_payment+J580))</f>
        <v/>
      </c>
      <c r="D580" s="47" t="str">
        <f>IF(A580="","",ROUND($D$6/12*MAX(0,(Calculator!prev_prin_balance)),2))</f>
        <v/>
      </c>
      <c r="E580" s="47" t="str">
        <f t="shared" si="2"/>
        <v/>
      </c>
      <c r="F580" s="47" t="str">
        <f>IF(A580="","",ROUND(SUM(Calculator!prev_prin_balance,-E580),2))</f>
        <v/>
      </c>
      <c r="G580" s="69" t="str">
        <f t="shared" si="3"/>
        <v/>
      </c>
      <c r="H580" s="47" t="str">
        <f>IF(A580="","",IF(Calculator!prev_prin_balance=0,MIN(Calculator!prev_heloc_prin_balance+Calculator!prev_heloc_int_balance+K580,MAX(0,Calculator!free_cash_flow+Calculator!loan_payment))+IF($O$7="No",0,Calculator!loan_payment+$I$6),IF($O$7="No",Calculator!free_cash_flow,$I$5)))</f>
        <v/>
      </c>
      <c r="I580" s="47" t="str">
        <f>IF(A580="","",IF($O$7="Yes",$I$6+Calculator!loan_payment,0))</f>
        <v/>
      </c>
      <c r="J580" s="47" t="str">
        <f>IF(A580="","",IF(Calculator!prev_prin_balance&lt;=0,0,IF(Calculator!prev_heloc_prin_balance&lt;Calculator!free_cash_flow,MAX(0,MIN($O$6,D580+Calculator!prev_prin_balance+Calculator!loan_payment)),0)))</f>
        <v/>
      </c>
      <c r="K580" s="47" t="str">
        <f>IF(A580="","",ROUND((B580-Calculator!prev_date)*(Calculator!prev_heloc_rate/$O$8)*MAX(0,Calculator!prev_heloc_prin_balance),2))</f>
        <v/>
      </c>
      <c r="L580" s="47" t="str">
        <f>IF(A580="","",MAX(0,MIN(1*H580,Calculator!prev_heloc_int_balance+K580)))</f>
        <v/>
      </c>
      <c r="M580" s="47" t="str">
        <f>IF(A580="","",(Calculator!prev_heloc_int_balance+K580)-L580)</f>
        <v/>
      </c>
      <c r="N580" s="47" t="str">
        <f t="shared" si="4"/>
        <v/>
      </c>
      <c r="O580" s="47" t="str">
        <f>IF(A580="","",Calculator!prev_heloc_prin_balance-N580)</f>
        <v/>
      </c>
      <c r="P580" s="47" t="str">
        <f t="shared" si="16"/>
        <v/>
      </c>
      <c r="Q580" s="40"/>
      <c r="R580" s="67" t="str">
        <f t="shared" si="5"/>
        <v/>
      </c>
      <c r="S580" s="68" t="str">
        <f t="shared" si="6"/>
        <v/>
      </c>
      <c r="T580" s="47" t="str">
        <f t="shared" si="7"/>
        <v/>
      </c>
      <c r="U580" s="47" t="str">
        <f t="shared" si="8"/>
        <v/>
      </c>
      <c r="V580" s="47" t="str">
        <f t="shared" si="9"/>
        <v/>
      </c>
      <c r="W580" s="47" t="str">
        <f t="shared" si="10"/>
        <v/>
      </c>
      <c r="X580" s="40"/>
      <c r="Y580" s="67" t="str">
        <f t="shared" si="11"/>
        <v/>
      </c>
      <c r="Z580" s="68" t="str">
        <f t="shared" si="12"/>
        <v/>
      </c>
      <c r="AA580" s="47" t="str">
        <f>IF(Y580="","",MIN($D$9+Calculator!free_cash_flow,AD579+AB580))</f>
        <v/>
      </c>
      <c r="AB580" s="47" t="str">
        <f t="shared" si="13"/>
        <v/>
      </c>
      <c r="AC580" s="47" t="str">
        <f t="shared" si="14"/>
        <v/>
      </c>
      <c r="AD580" s="47" t="str">
        <f t="shared" si="15"/>
        <v/>
      </c>
    </row>
    <row r="581" ht="12.75" customHeight="1">
      <c r="A581" s="67" t="str">
        <f>IF(OR(Calculator!prev_total_owed&lt;=0,Calculator!prev_total_owed=""),"",Calculator!prev_pmt_num+1)</f>
        <v/>
      </c>
      <c r="B581" s="68" t="str">
        <f t="shared" si="1"/>
        <v/>
      </c>
      <c r="C581" s="47" t="str">
        <f>IF(A581="","",MIN(D581+Calculator!prev_prin_balance,Calculator!loan_payment+J581))</f>
        <v/>
      </c>
      <c r="D581" s="47" t="str">
        <f>IF(A581="","",ROUND($D$6/12*MAX(0,(Calculator!prev_prin_balance)),2))</f>
        <v/>
      </c>
      <c r="E581" s="47" t="str">
        <f t="shared" si="2"/>
        <v/>
      </c>
      <c r="F581" s="47" t="str">
        <f>IF(A581="","",ROUND(SUM(Calculator!prev_prin_balance,-E581),2))</f>
        <v/>
      </c>
      <c r="G581" s="69" t="str">
        <f t="shared" si="3"/>
        <v/>
      </c>
      <c r="H581" s="47" t="str">
        <f>IF(A581="","",IF(Calculator!prev_prin_balance=0,MIN(Calculator!prev_heloc_prin_balance+Calculator!prev_heloc_int_balance+K581,MAX(0,Calculator!free_cash_flow+Calculator!loan_payment))+IF($O$7="No",0,Calculator!loan_payment+$I$6),IF($O$7="No",Calculator!free_cash_flow,$I$5)))</f>
        <v/>
      </c>
      <c r="I581" s="47" t="str">
        <f>IF(A581="","",IF($O$7="Yes",$I$6+Calculator!loan_payment,0))</f>
        <v/>
      </c>
      <c r="J581" s="47" t="str">
        <f>IF(A581="","",IF(Calculator!prev_prin_balance&lt;=0,0,IF(Calculator!prev_heloc_prin_balance&lt;Calculator!free_cash_flow,MAX(0,MIN($O$6,D581+Calculator!prev_prin_balance+Calculator!loan_payment)),0)))</f>
        <v/>
      </c>
      <c r="K581" s="47" t="str">
        <f>IF(A581="","",ROUND((B581-Calculator!prev_date)*(Calculator!prev_heloc_rate/$O$8)*MAX(0,Calculator!prev_heloc_prin_balance),2))</f>
        <v/>
      </c>
      <c r="L581" s="47" t="str">
        <f>IF(A581="","",MAX(0,MIN(1*H581,Calculator!prev_heloc_int_balance+K581)))</f>
        <v/>
      </c>
      <c r="M581" s="47" t="str">
        <f>IF(A581="","",(Calculator!prev_heloc_int_balance+K581)-L581)</f>
        <v/>
      </c>
      <c r="N581" s="47" t="str">
        <f t="shared" si="4"/>
        <v/>
      </c>
      <c r="O581" s="47" t="str">
        <f>IF(A581="","",Calculator!prev_heloc_prin_balance-N581)</f>
        <v/>
      </c>
      <c r="P581" s="47" t="str">
        <f t="shared" si="16"/>
        <v/>
      </c>
      <c r="Q581" s="40"/>
      <c r="R581" s="67" t="str">
        <f t="shared" si="5"/>
        <v/>
      </c>
      <c r="S581" s="68" t="str">
        <f t="shared" si="6"/>
        <v/>
      </c>
      <c r="T581" s="47" t="str">
        <f t="shared" si="7"/>
        <v/>
      </c>
      <c r="U581" s="47" t="str">
        <f t="shared" si="8"/>
        <v/>
      </c>
      <c r="V581" s="47" t="str">
        <f t="shared" si="9"/>
        <v/>
      </c>
      <c r="W581" s="47" t="str">
        <f t="shared" si="10"/>
        <v/>
      </c>
      <c r="X581" s="40"/>
      <c r="Y581" s="67" t="str">
        <f t="shared" si="11"/>
        <v/>
      </c>
      <c r="Z581" s="68" t="str">
        <f t="shared" si="12"/>
        <v/>
      </c>
      <c r="AA581" s="47" t="str">
        <f>IF(Y581="","",MIN($D$9+Calculator!free_cash_flow,AD580+AB581))</f>
        <v/>
      </c>
      <c r="AB581" s="47" t="str">
        <f t="shared" si="13"/>
        <v/>
      </c>
      <c r="AC581" s="47" t="str">
        <f t="shared" si="14"/>
        <v/>
      </c>
      <c r="AD581" s="47" t="str">
        <f t="shared" si="15"/>
        <v/>
      </c>
    </row>
    <row r="582" ht="12.75" customHeight="1">
      <c r="A582" s="67" t="str">
        <f>IF(OR(Calculator!prev_total_owed&lt;=0,Calculator!prev_total_owed=""),"",Calculator!prev_pmt_num+1)</f>
        <v/>
      </c>
      <c r="B582" s="68" t="str">
        <f t="shared" si="1"/>
        <v/>
      </c>
      <c r="C582" s="47" t="str">
        <f>IF(A582="","",MIN(D582+Calculator!prev_prin_balance,Calculator!loan_payment+J582))</f>
        <v/>
      </c>
      <c r="D582" s="47" t="str">
        <f>IF(A582="","",ROUND($D$6/12*MAX(0,(Calculator!prev_prin_balance)),2))</f>
        <v/>
      </c>
      <c r="E582" s="47" t="str">
        <f t="shared" si="2"/>
        <v/>
      </c>
      <c r="F582" s="47" t="str">
        <f>IF(A582="","",ROUND(SUM(Calculator!prev_prin_balance,-E582),2))</f>
        <v/>
      </c>
      <c r="G582" s="69" t="str">
        <f t="shared" si="3"/>
        <v/>
      </c>
      <c r="H582" s="47" t="str">
        <f>IF(A582="","",IF(Calculator!prev_prin_balance=0,MIN(Calculator!prev_heloc_prin_balance+Calculator!prev_heloc_int_balance+K582,MAX(0,Calculator!free_cash_flow+Calculator!loan_payment))+IF($O$7="No",0,Calculator!loan_payment+$I$6),IF($O$7="No",Calculator!free_cash_flow,$I$5)))</f>
        <v/>
      </c>
      <c r="I582" s="47" t="str">
        <f>IF(A582="","",IF($O$7="Yes",$I$6+Calculator!loan_payment,0))</f>
        <v/>
      </c>
      <c r="J582" s="47" t="str">
        <f>IF(A582="","",IF(Calculator!prev_prin_balance&lt;=0,0,IF(Calculator!prev_heloc_prin_balance&lt;Calculator!free_cash_flow,MAX(0,MIN($O$6,D582+Calculator!prev_prin_balance+Calculator!loan_payment)),0)))</f>
        <v/>
      </c>
      <c r="K582" s="47" t="str">
        <f>IF(A582="","",ROUND((B582-Calculator!prev_date)*(Calculator!prev_heloc_rate/$O$8)*MAX(0,Calculator!prev_heloc_prin_balance),2))</f>
        <v/>
      </c>
      <c r="L582" s="47" t="str">
        <f>IF(A582="","",MAX(0,MIN(1*H582,Calculator!prev_heloc_int_balance+K582)))</f>
        <v/>
      </c>
      <c r="M582" s="47" t="str">
        <f>IF(A582="","",(Calculator!prev_heloc_int_balance+K582)-L582)</f>
        <v/>
      </c>
      <c r="N582" s="47" t="str">
        <f t="shared" si="4"/>
        <v/>
      </c>
      <c r="O582" s="47" t="str">
        <f>IF(A582="","",Calculator!prev_heloc_prin_balance-N582)</f>
        <v/>
      </c>
      <c r="P582" s="47" t="str">
        <f t="shared" si="16"/>
        <v/>
      </c>
      <c r="Q582" s="40"/>
      <c r="R582" s="67" t="str">
        <f t="shared" si="5"/>
        <v/>
      </c>
      <c r="S582" s="68" t="str">
        <f t="shared" si="6"/>
        <v/>
      </c>
      <c r="T582" s="47" t="str">
        <f t="shared" si="7"/>
        <v/>
      </c>
      <c r="U582" s="47" t="str">
        <f t="shared" si="8"/>
        <v/>
      </c>
      <c r="V582" s="47" t="str">
        <f t="shared" si="9"/>
        <v/>
      </c>
      <c r="W582" s="47" t="str">
        <f t="shared" si="10"/>
        <v/>
      </c>
      <c r="X582" s="40"/>
      <c r="Y582" s="67" t="str">
        <f t="shared" si="11"/>
        <v/>
      </c>
      <c r="Z582" s="68" t="str">
        <f t="shared" si="12"/>
        <v/>
      </c>
      <c r="AA582" s="47" t="str">
        <f>IF(Y582="","",MIN($D$9+Calculator!free_cash_flow,AD581+AB582))</f>
        <v/>
      </c>
      <c r="AB582" s="47" t="str">
        <f t="shared" si="13"/>
        <v/>
      </c>
      <c r="AC582" s="47" t="str">
        <f t="shared" si="14"/>
        <v/>
      </c>
      <c r="AD582" s="47" t="str">
        <f t="shared" si="15"/>
        <v/>
      </c>
    </row>
    <row r="583" ht="12.75" customHeight="1">
      <c r="A583" s="67" t="str">
        <f>IF(OR(Calculator!prev_total_owed&lt;=0,Calculator!prev_total_owed=""),"",Calculator!prev_pmt_num+1)</f>
        <v/>
      </c>
      <c r="B583" s="68" t="str">
        <f t="shared" si="1"/>
        <v/>
      </c>
      <c r="C583" s="47" t="str">
        <f>IF(A583="","",MIN(D583+Calculator!prev_prin_balance,Calculator!loan_payment+J583))</f>
        <v/>
      </c>
      <c r="D583" s="47" t="str">
        <f>IF(A583="","",ROUND($D$6/12*MAX(0,(Calculator!prev_prin_balance)),2))</f>
        <v/>
      </c>
      <c r="E583" s="47" t="str">
        <f t="shared" si="2"/>
        <v/>
      </c>
      <c r="F583" s="47" t="str">
        <f>IF(A583="","",ROUND(SUM(Calculator!prev_prin_balance,-E583),2))</f>
        <v/>
      </c>
      <c r="G583" s="69" t="str">
        <f t="shared" si="3"/>
        <v/>
      </c>
      <c r="H583" s="47" t="str">
        <f>IF(A583="","",IF(Calculator!prev_prin_balance=0,MIN(Calculator!prev_heloc_prin_balance+Calculator!prev_heloc_int_balance+K583,MAX(0,Calculator!free_cash_flow+Calculator!loan_payment))+IF($O$7="No",0,Calculator!loan_payment+$I$6),IF($O$7="No",Calculator!free_cash_flow,$I$5)))</f>
        <v/>
      </c>
      <c r="I583" s="47" t="str">
        <f>IF(A583="","",IF($O$7="Yes",$I$6+Calculator!loan_payment,0))</f>
        <v/>
      </c>
      <c r="J583" s="47" t="str">
        <f>IF(A583="","",IF(Calculator!prev_prin_balance&lt;=0,0,IF(Calculator!prev_heloc_prin_balance&lt;Calculator!free_cash_flow,MAX(0,MIN($O$6,D583+Calculator!prev_prin_balance+Calculator!loan_payment)),0)))</f>
        <v/>
      </c>
      <c r="K583" s="47" t="str">
        <f>IF(A583="","",ROUND((B583-Calculator!prev_date)*(Calculator!prev_heloc_rate/$O$8)*MAX(0,Calculator!prev_heloc_prin_balance),2))</f>
        <v/>
      </c>
      <c r="L583" s="47" t="str">
        <f>IF(A583="","",MAX(0,MIN(1*H583,Calculator!prev_heloc_int_balance+K583)))</f>
        <v/>
      </c>
      <c r="M583" s="47" t="str">
        <f>IF(A583="","",(Calculator!prev_heloc_int_balance+K583)-L583)</f>
        <v/>
      </c>
      <c r="N583" s="47" t="str">
        <f t="shared" si="4"/>
        <v/>
      </c>
      <c r="O583" s="47" t="str">
        <f>IF(A583="","",Calculator!prev_heloc_prin_balance-N583)</f>
        <v/>
      </c>
      <c r="P583" s="47" t="str">
        <f t="shared" si="16"/>
        <v/>
      </c>
      <c r="Q583" s="40"/>
      <c r="R583" s="67" t="str">
        <f t="shared" si="5"/>
        <v/>
      </c>
      <c r="S583" s="68" t="str">
        <f t="shared" si="6"/>
        <v/>
      </c>
      <c r="T583" s="47" t="str">
        <f t="shared" si="7"/>
        <v/>
      </c>
      <c r="U583" s="47" t="str">
        <f t="shared" si="8"/>
        <v/>
      </c>
      <c r="V583" s="47" t="str">
        <f t="shared" si="9"/>
        <v/>
      </c>
      <c r="W583" s="47" t="str">
        <f t="shared" si="10"/>
        <v/>
      </c>
      <c r="X583" s="40"/>
      <c r="Y583" s="67" t="str">
        <f t="shared" si="11"/>
        <v/>
      </c>
      <c r="Z583" s="68" t="str">
        <f t="shared" si="12"/>
        <v/>
      </c>
      <c r="AA583" s="47" t="str">
        <f>IF(Y583="","",MIN($D$9+Calculator!free_cash_flow,AD582+AB583))</f>
        <v/>
      </c>
      <c r="AB583" s="47" t="str">
        <f t="shared" si="13"/>
        <v/>
      </c>
      <c r="AC583" s="47" t="str">
        <f t="shared" si="14"/>
        <v/>
      </c>
      <c r="AD583" s="47" t="str">
        <f t="shared" si="15"/>
        <v/>
      </c>
    </row>
    <row r="584" ht="12.75" customHeight="1">
      <c r="A584" s="67" t="str">
        <f>IF(OR(Calculator!prev_total_owed&lt;=0,Calculator!prev_total_owed=""),"",Calculator!prev_pmt_num+1)</f>
        <v/>
      </c>
      <c r="B584" s="68" t="str">
        <f t="shared" si="1"/>
        <v/>
      </c>
      <c r="C584" s="47" t="str">
        <f>IF(A584="","",MIN(D584+Calculator!prev_prin_balance,Calculator!loan_payment+J584))</f>
        <v/>
      </c>
      <c r="D584" s="47" t="str">
        <f>IF(A584="","",ROUND($D$6/12*MAX(0,(Calculator!prev_prin_balance)),2))</f>
        <v/>
      </c>
      <c r="E584" s="47" t="str">
        <f t="shared" si="2"/>
        <v/>
      </c>
      <c r="F584" s="47" t="str">
        <f>IF(A584="","",ROUND(SUM(Calculator!prev_prin_balance,-E584),2))</f>
        <v/>
      </c>
      <c r="G584" s="69" t="str">
        <f t="shared" si="3"/>
        <v/>
      </c>
      <c r="H584" s="47" t="str">
        <f>IF(A584="","",IF(Calculator!prev_prin_balance=0,MIN(Calculator!prev_heloc_prin_balance+Calculator!prev_heloc_int_balance+K584,MAX(0,Calculator!free_cash_flow+Calculator!loan_payment))+IF($O$7="No",0,Calculator!loan_payment+$I$6),IF($O$7="No",Calculator!free_cash_flow,$I$5)))</f>
        <v/>
      </c>
      <c r="I584" s="47" t="str">
        <f>IF(A584="","",IF($O$7="Yes",$I$6+Calculator!loan_payment,0))</f>
        <v/>
      </c>
      <c r="J584" s="47" t="str">
        <f>IF(A584="","",IF(Calculator!prev_prin_balance&lt;=0,0,IF(Calculator!prev_heloc_prin_balance&lt;Calculator!free_cash_flow,MAX(0,MIN($O$6,D584+Calculator!prev_prin_balance+Calculator!loan_payment)),0)))</f>
        <v/>
      </c>
      <c r="K584" s="47" t="str">
        <f>IF(A584="","",ROUND((B584-Calculator!prev_date)*(Calculator!prev_heloc_rate/$O$8)*MAX(0,Calculator!prev_heloc_prin_balance),2))</f>
        <v/>
      </c>
      <c r="L584" s="47" t="str">
        <f>IF(A584="","",MAX(0,MIN(1*H584,Calculator!prev_heloc_int_balance+K584)))</f>
        <v/>
      </c>
      <c r="M584" s="47" t="str">
        <f>IF(A584="","",(Calculator!prev_heloc_int_balance+K584)-L584)</f>
        <v/>
      </c>
      <c r="N584" s="47" t="str">
        <f t="shared" si="4"/>
        <v/>
      </c>
      <c r="O584" s="47" t="str">
        <f>IF(A584="","",Calculator!prev_heloc_prin_balance-N584)</f>
        <v/>
      </c>
      <c r="P584" s="47" t="str">
        <f t="shared" si="16"/>
        <v/>
      </c>
      <c r="Q584" s="40"/>
      <c r="R584" s="67" t="str">
        <f t="shared" si="5"/>
        <v/>
      </c>
      <c r="S584" s="68" t="str">
        <f t="shared" si="6"/>
        <v/>
      </c>
      <c r="T584" s="47" t="str">
        <f t="shared" si="7"/>
        <v/>
      </c>
      <c r="U584" s="47" t="str">
        <f t="shared" si="8"/>
        <v/>
      </c>
      <c r="V584" s="47" t="str">
        <f t="shared" si="9"/>
        <v/>
      </c>
      <c r="W584" s="47" t="str">
        <f t="shared" si="10"/>
        <v/>
      </c>
      <c r="X584" s="40"/>
      <c r="Y584" s="67" t="str">
        <f t="shared" si="11"/>
        <v/>
      </c>
      <c r="Z584" s="68" t="str">
        <f t="shared" si="12"/>
        <v/>
      </c>
      <c r="AA584" s="47" t="str">
        <f>IF(Y584="","",MIN($D$9+Calculator!free_cash_flow,AD583+AB584))</f>
        <v/>
      </c>
      <c r="AB584" s="47" t="str">
        <f t="shared" si="13"/>
        <v/>
      </c>
      <c r="AC584" s="47" t="str">
        <f t="shared" si="14"/>
        <v/>
      </c>
      <c r="AD584" s="47" t="str">
        <f t="shared" si="15"/>
        <v/>
      </c>
    </row>
    <row r="585" ht="12.75" customHeight="1">
      <c r="A585" s="67" t="str">
        <f>IF(OR(Calculator!prev_total_owed&lt;=0,Calculator!prev_total_owed=""),"",Calculator!prev_pmt_num+1)</f>
        <v/>
      </c>
      <c r="B585" s="68" t="str">
        <f t="shared" si="1"/>
        <v/>
      </c>
      <c r="C585" s="47" t="str">
        <f>IF(A585="","",MIN(D585+Calculator!prev_prin_balance,Calculator!loan_payment+J585))</f>
        <v/>
      </c>
      <c r="D585" s="47" t="str">
        <f>IF(A585="","",ROUND($D$6/12*MAX(0,(Calculator!prev_prin_balance)),2))</f>
        <v/>
      </c>
      <c r="E585" s="47" t="str">
        <f t="shared" si="2"/>
        <v/>
      </c>
      <c r="F585" s="47" t="str">
        <f>IF(A585="","",ROUND(SUM(Calculator!prev_prin_balance,-E585),2))</f>
        <v/>
      </c>
      <c r="G585" s="69" t="str">
        <f t="shared" si="3"/>
        <v/>
      </c>
      <c r="H585" s="47" t="str">
        <f>IF(A585="","",IF(Calculator!prev_prin_balance=0,MIN(Calculator!prev_heloc_prin_balance+Calculator!prev_heloc_int_balance+K585,MAX(0,Calculator!free_cash_flow+Calculator!loan_payment))+IF($O$7="No",0,Calculator!loan_payment+$I$6),IF($O$7="No",Calculator!free_cash_flow,$I$5)))</f>
        <v/>
      </c>
      <c r="I585" s="47" t="str">
        <f>IF(A585="","",IF($O$7="Yes",$I$6+Calculator!loan_payment,0))</f>
        <v/>
      </c>
      <c r="J585" s="47" t="str">
        <f>IF(A585="","",IF(Calculator!prev_prin_balance&lt;=0,0,IF(Calculator!prev_heloc_prin_balance&lt;Calculator!free_cash_flow,MAX(0,MIN($O$6,D585+Calculator!prev_prin_balance+Calculator!loan_payment)),0)))</f>
        <v/>
      </c>
      <c r="K585" s="47" t="str">
        <f>IF(A585="","",ROUND((B585-Calculator!prev_date)*(Calculator!prev_heloc_rate/$O$8)*MAX(0,Calculator!prev_heloc_prin_balance),2))</f>
        <v/>
      </c>
      <c r="L585" s="47" t="str">
        <f>IF(A585="","",MAX(0,MIN(1*H585,Calculator!prev_heloc_int_balance+K585)))</f>
        <v/>
      </c>
      <c r="M585" s="47" t="str">
        <f>IF(A585="","",(Calculator!prev_heloc_int_balance+K585)-L585)</f>
        <v/>
      </c>
      <c r="N585" s="47" t="str">
        <f t="shared" si="4"/>
        <v/>
      </c>
      <c r="O585" s="47" t="str">
        <f>IF(A585="","",Calculator!prev_heloc_prin_balance-N585)</f>
        <v/>
      </c>
      <c r="P585" s="47" t="str">
        <f t="shared" si="16"/>
        <v/>
      </c>
      <c r="Q585" s="40"/>
      <c r="R585" s="67" t="str">
        <f t="shared" si="5"/>
        <v/>
      </c>
      <c r="S585" s="68" t="str">
        <f t="shared" si="6"/>
        <v/>
      </c>
      <c r="T585" s="47" t="str">
        <f t="shared" si="7"/>
        <v/>
      </c>
      <c r="U585" s="47" t="str">
        <f t="shared" si="8"/>
        <v/>
      </c>
      <c r="V585" s="47" t="str">
        <f t="shared" si="9"/>
        <v/>
      </c>
      <c r="W585" s="47" t="str">
        <f t="shared" si="10"/>
        <v/>
      </c>
      <c r="X585" s="40"/>
      <c r="Y585" s="67" t="str">
        <f t="shared" si="11"/>
        <v/>
      </c>
      <c r="Z585" s="68" t="str">
        <f t="shared" si="12"/>
        <v/>
      </c>
      <c r="AA585" s="47" t="str">
        <f>IF(Y585="","",MIN($D$9+Calculator!free_cash_flow,AD584+AB585))</f>
        <v/>
      </c>
      <c r="AB585" s="47" t="str">
        <f t="shared" si="13"/>
        <v/>
      </c>
      <c r="AC585" s="47" t="str">
        <f t="shared" si="14"/>
        <v/>
      </c>
      <c r="AD585" s="47" t="str">
        <f t="shared" si="15"/>
        <v/>
      </c>
    </row>
    <row r="586" ht="12.75" customHeight="1">
      <c r="A586" s="67" t="str">
        <f>IF(OR(Calculator!prev_total_owed&lt;=0,Calculator!prev_total_owed=""),"",Calculator!prev_pmt_num+1)</f>
        <v/>
      </c>
      <c r="B586" s="68" t="str">
        <f t="shared" si="1"/>
        <v/>
      </c>
      <c r="C586" s="47" t="str">
        <f>IF(A586="","",MIN(D586+Calculator!prev_prin_balance,Calculator!loan_payment+J586))</f>
        <v/>
      </c>
      <c r="D586" s="47" t="str">
        <f>IF(A586="","",ROUND($D$6/12*MAX(0,(Calculator!prev_prin_balance)),2))</f>
        <v/>
      </c>
      <c r="E586" s="47" t="str">
        <f t="shared" si="2"/>
        <v/>
      </c>
      <c r="F586" s="47" t="str">
        <f>IF(A586="","",ROUND(SUM(Calculator!prev_prin_balance,-E586),2))</f>
        <v/>
      </c>
      <c r="G586" s="69" t="str">
        <f t="shared" si="3"/>
        <v/>
      </c>
      <c r="H586" s="47" t="str">
        <f>IF(A586="","",IF(Calculator!prev_prin_balance=0,MIN(Calculator!prev_heloc_prin_balance+Calculator!prev_heloc_int_balance+K586,MAX(0,Calculator!free_cash_flow+Calculator!loan_payment))+IF($O$7="No",0,Calculator!loan_payment+$I$6),IF($O$7="No",Calculator!free_cash_flow,$I$5)))</f>
        <v/>
      </c>
      <c r="I586" s="47" t="str">
        <f>IF(A586="","",IF($O$7="Yes",$I$6+Calculator!loan_payment,0))</f>
        <v/>
      </c>
      <c r="J586" s="47" t="str">
        <f>IF(A586="","",IF(Calculator!prev_prin_balance&lt;=0,0,IF(Calculator!prev_heloc_prin_balance&lt;Calculator!free_cash_flow,MAX(0,MIN($O$6,D586+Calculator!prev_prin_balance+Calculator!loan_payment)),0)))</f>
        <v/>
      </c>
      <c r="K586" s="47" t="str">
        <f>IF(A586="","",ROUND((B586-Calculator!prev_date)*(Calculator!prev_heloc_rate/$O$8)*MAX(0,Calculator!prev_heloc_prin_balance),2))</f>
        <v/>
      </c>
      <c r="L586" s="47" t="str">
        <f>IF(A586="","",MAX(0,MIN(1*H586,Calculator!prev_heloc_int_balance+K586)))</f>
        <v/>
      </c>
      <c r="M586" s="47" t="str">
        <f>IF(A586="","",(Calculator!prev_heloc_int_balance+K586)-L586)</f>
        <v/>
      </c>
      <c r="N586" s="47" t="str">
        <f t="shared" si="4"/>
        <v/>
      </c>
      <c r="O586" s="47" t="str">
        <f>IF(A586="","",Calculator!prev_heloc_prin_balance-N586)</f>
        <v/>
      </c>
      <c r="P586" s="47" t="str">
        <f t="shared" si="16"/>
        <v/>
      </c>
      <c r="Q586" s="40"/>
      <c r="R586" s="67" t="str">
        <f t="shared" si="5"/>
        <v/>
      </c>
      <c r="S586" s="68" t="str">
        <f t="shared" si="6"/>
        <v/>
      </c>
      <c r="T586" s="47" t="str">
        <f t="shared" si="7"/>
        <v/>
      </c>
      <c r="U586" s="47" t="str">
        <f t="shared" si="8"/>
        <v/>
      </c>
      <c r="V586" s="47" t="str">
        <f t="shared" si="9"/>
        <v/>
      </c>
      <c r="W586" s="47" t="str">
        <f t="shared" si="10"/>
        <v/>
      </c>
      <c r="X586" s="40"/>
      <c r="Y586" s="67" t="str">
        <f t="shared" si="11"/>
        <v/>
      </c>
      <c r="Z586" s="68" t="str">
        <f t="shared" si="12"/>
        <v/>
      </c>
      <c r="AA586" s="47" t="str">
        <f>IF(Y586="","",MIN($D$9+Calculator!free_cash_flow,AD585+AB586))</f>
        <v/>
      </c>
      <c r="AB586" s="47" t="str">
        <f t="shared" si="13"/>
        <v/>
      </c>
      <c r="AC586" s="47" t="str">
        <f t="shared" si="14"/>
        <v/>
      </c>
      <c r="AD586" s="47" t="str">
        <f t="shared" si="15"/>
        <v/>
      </c>
    </row>
    <row r="587" ht="12.75" customHeight="1">
      <c r="A587" s="67" t="str">
        <f>IF(OR(Calculator!prev_total_owed&lt;=0,Calculator!prev_total_owed=""),"",Calculator!prev_pmt_num+1)</f>
        <v/>
      </c>
      <c r="B587" s="68" t="str">
        <f t="shared" si="1"/>
        <v/>
      </c>
      <c r="C587" s="47" t="str">
        <f>IF(A587="","",MIN(D587+Calculator!prev_prin_balance,Calculator!loan_payment+J587))</f>
        <v/>
      </c>
      <c r="D587" s="47" t="str">
        <f>IF(A587="","",ROUND($D$6/12*MAX(0,(Calculator!prev_prin_balance)),2))</f>
        <v/>
      </c>
      <c r="E587" s="47" t="str">
        <f t="shared" si="2"/>
        <v/>
      </c>
      <c r="F587" s="47" t="str">
        <f>IF(A587="","",ROUND(SUM(Calculator!prev_prin_balance,-E587),2))</f>
        <v/>
      </c>
      <c r="G587" s="69" t="str">
        <f t="shared" si="3"/>
        <v/>
      </c>
      <c r="H587" s="47" t="str">
        <f>IF(A587="","",IF(Calculator!prev_prin_balance=0,MIN(Calculator!prev_heloc_prin_balance+Calculator!prev_heloc_int_balance+K587,MAX(0,Calculator!free_cash_flow+Calculator!loan_payment))+IF($O$7="No",0,Calculator!loan_payment+$I$6),IF($O$7="No",Calculator!free_cash_flow,$I$5)))</f>
        <v/>
      </c>
      <c r="I587" s="47" t="str">
        <f>IF(A587="","",IF($O$7="Yes",$I$6+Calculator!loan_payment,0))</f>
        <v/>
      </c>
      <c r="J587" s="47" t="str">
        <f>IF(A587="","",IF(Calculator!prev_prin_balance&lt;=0,0,IF(Calculator!prev_heloc_prin_balance&lt;Calculator!free_cash_flow,MAX(0,MIN($O$6,D587+Calculator!prev_prin_balance+Calculator!loan_payment)),0)))</f>
        <v/>
      </c>
      <c r="K587" s="47" t="str">
        <f>IF(A587="","",ROUND((B587-Calculator!prev_date)*(Calculator!prev_heloc_rate/$O$8)*MAX(0,Calculator!prev_heloc_prin_balance),2))</f>
        <v/>
      </c>
      <c r="L587" s="47" t="str">
        <f>IF(A587="","",MAX(0,MIN(1*H587,Calculator!prev_heloc_int_balance+K587)))</f>
        <v/>
      </c>
      <c r="M587" s="47" t="str">
        <f>IF(A587="","",(Calculator!prev_heloc_int_balance+K587)-L587)</f>
        <v/>
      </c>
      <c r="N587" s="47" t="str">
        <f t="shared" si="4"/>
        <v/>
      </c>
      <c r="O587" s="47" t="str">
        <f>IF(A587="","",Calculator!prev_heloc_prin_balance-N587)</f>
        <v/>
      </c>
      <c r="P587" s="47" t="str">
        <f t="shared" si="16"/>
        <v/>
      </c>
      <c r="Q587" s="40"/>
      <c r="R587" s="67" t="str">
        <f t="shared" si="5"/>
        <v/>
      </c>
      <c r="S587" s="68" t="str">
        <f t="shared" si="6"/>
        <v/>
      </c>
      <c r="T587" s="47" t="str">
        <f t="shared" si="7"/>
        <v/>
      </c>
      <c r="U587" s="47" t="str">
        <f t="shared" si="8"/>
        <v/>
      </c>
      <c r="V587" s="47" t="str">
        <f t="shared" si="9"/>
        <v/>
      </c>
      <c r="W587" s="47" t="str">
        <f t="shared" si="10"/>
        <v/>
      </c>
      <c r="X587" s="40"/>
      <c r="Y587" s="67" t="str">
        <f t="shared" si="11"/>
        <v/>
      </c>
      <c r="Z587" s="68" t="str">
        <f t="shared" si="12"/>
        <v/>
      </c>
      <c r="AA587" s="47" t="str">
        <f>IF(Y587="","",MIN($D$9+Calculator!free_cash_flow,AD586+AB587))</f>
        <v/>
      </c>
      <c r="AB587" s="47" t="str">
        <f t="shared" si="13"/>
        <v/>
      </c>
      <c r="AC587" s="47" t="str">
        <f t="shared" si="14"/>
        <v/>
      </c>
      <c r="AD587" s="47" t="str">
        <f t="shared" si="15"/>
        <v/>
      </c>
    </row>
    <row r="588" ht="12.75" customHeight="1">
      <c r="A588" s="67" t="str">
        <f>IF(OR(Calculator!prev_total_owed&lt;=0,Calculator!prev_total_owed=""),"",Calculator!prev_pmt_num+1)</f>
        <v/>
      </c>
      <c r="B588" s="68" t="str">
        <f t="shared" si="1"/>
        <v/>
      </c>
      <c r="C588" s="47" t="str">
        <f>IF(A588="","",MIN(D588+Calculator!prev_prin_balance,Calculator!loan_payment+J588))</f>
        <v/>
      </c>
      <c r="D588" s="47" t="str">
        <f>IF(A588="","",ROUND($D$6/12*MAX(0,(Calculator!prev_prin_balance)),2))</f>
        <v/>
      </c>
      <c r="E588" s="47" t="str">
        <f t="shared" si="2"/>
        <v/>
      </c>
      <c r="F588" s="47" t="str">
        <f>IF(A588="","",ROUND(SUM(Calculator!prev_prin_balance,-E588),2))</f>
        <v/>
      </c>
      <c r="G588" s="69" t="str">
        <f t="shared" si="3"/>
        <v/>
      </c>
      <c r="H588" s="47" t="str">
        <f>IF(A588="","",IF(Calculator!prev_prin_balance=0,MIN(Calculator!prev_heloc_prin_balance+Calculator!prev_heloc_int_balance+K588,MAX(0,Calculator!free_cash_flow+Calculator!loan_payment))+IF($O$7="No",0,Calculator!loan_payment+$I$6),IF($O$7="No",Calculator!free_cash_flow,$I$5)))</f>
        <v/>
      </c>
      <c r="I588" s="47" t="str">
        <f>IF(A588="","",IF($O$7="Yes",$I$6+Calculator!loan_payment,0))</f>
        <v/>
      </c>
      <c r="J588" s="47" t="str">
        <f>IF(A588="","",IF(Calculator!prev_prin_balance&lt;=0,0,IF(Calculator!prev_heloc_prin_balance&lt;Calculator!free_cash_flow,MAX(0,MIN($O$6,D588+Calculator!prev_prin_balance+Calculator!loan_payment)),0)))</f>
        <v/>
      </c>
      <c r="K588" s="47" t="str">
        <f>IF(A588="","",ROUND((B588-Calculator!prev_date)*(Calculator!prev_heloc_rate/$O$8)*MAX(0,Calculator!prev_heloc_prin_balance),2))</f>
        <v/>
      </c>
      <c r="L588" s="47" t="str">
        <f>IF(A588="","",MAX(0,MIN(1*H588,Calculator!prev_heloc_int_balance+K588)))</f>
        <v/>
      </c>
      <c r="M588" s="47" t="str">
        <f>IF(A588="","",(Calculator!prev_heloc_int_balance+K588)-L588)</f>
        <v/>
      </c>
      <c r="N588" s="47" t="str">
        <f t="shared" si="4"/>
        <v/>
      </c>
      <c r="O588" s="47" t="str">
        <f>IF(A588="","",Calculator!prev_heloc_prin_balance-N588)</f>
        <v/>
      </c>
      <c r="P588" s="47" t="str">
        <f t="shared" si="16"/>
        <v/>
      </c>
      <c r="Q588" s="40"/>
      <c r="R588" s="67" t="str">
        <f t="shared" si="5"/>
        <v/>
      </c>
      <c r="S588" s="68" t="str">
        <f t="shared" si="6"/>
        <v/>
      </c>
      <c r="T588" s="47" t="str">
        <f t="shared" si="7"/>
        <v/>
      </c>
      <c r="U588" s="47" t="str">
        <f t="shared" si="8"/>
        <v/>
      </c>
      <c r="V588" s="47" t="str">
        <f t="shared" si="9"/>
        <v/>
      </c>
      <c r="W588" s="47" t="str">
        <f t="shared" si="10"/>
        <v/>
      </c>
      <c r="X588" s="40"/>
      <c r="Y588" s="67" t="str">
        <f t="shared" si="11"/>
        <v/>
      </c>
      <c r="Z588" s="68" t="str">
        <f t="shared" si="12"/>
        <v/>
      </c>
      <c r="AA588" s="47" t="str">
        <f>IF(Y588="","",MIN($D$9+Calculator!free_cash_flow,AD587+AB588))</f>
        <v/>
      </c>
      <c r="AB588" s="47" t="str">
        <f t="shared" si="13"/>
        <v/>
      </c>
      <c r="AC588" s="47" t="str">
        <f t="shared" si="14"/>
        <v/>
      </c>
      <c r="AD588" s="47" t="str">
        <f t="shared" si="15"/>
        <v/>
      </c>
    </row>
    <row r="589" ht="12.75" customHeight="1">
      <c r="A589" s="67" t="str">
        <f>IF(OR(Calculator!prev_total_owed&lt;=0,Calculator!prev_total_owed=""),"",Calculator!prev_pmt_num+1)</f>
        <v/>
      </c>
      <c r="B589" s="68" t="str">
        <f t="shared" si="1"/>
        <v/>
      </c>
      <c r="C589" s="47" t="str">
        <f>IF(A589="","",MIN(D589+Calculator!prev_prin_balance,Calculator!loan_payment+J589))</f>
        <v/>
      </c>
      <c r="D589" s="47" t="str">
        <f>IF(A589="","",ROUND($D$6/12*MAX(0,(Calculator!prev_prin_balance)),2))</f>
        <v/>
      </c>
      <c r="E589" s="47" t="str">
        <f t="shared" si="2"/>
        <v/>
      </c>
      <c r="F589" s="47" t="str">
        <f>IF(A589="","",ROUND(SUM(Calculator!prev_prin_balance,-E589),2))</f>
        <v/>
      </c>
      <c r="G589" s="69" t="str">
        <f t="shared" si="3"/>
        <v/>
      </c>
      <c r="H589" s="47" t="str">
        <f>IF(A589="","",IF(Calculator!prev_prin_balance=0,MIN(Calculator!prev_heloc_prin_balance+Calculator!prev_heloc_int_balance+K589,MAX(0,Calculator!free_cash_flow+Calculator!loan_payment))+IF($O$7="No",0,Calculator!loan_payment+$I$6),IF($O$7="No",Calculator!free_cash_flow,$I$5)))</f>
        <v/>
      </c>
      <c r="I589" s="47" t="str">
        <f>IF(A589="","",IF($O$7="Yes",$I$6+Calculator!loan_payment,0))</f>
        <v/>
      </c>
      <c r="J589" s="47" t="str">
        <f>IF(A589="","",IF(Calculator!prev_prin_balance&lt;=0,0,IF(Calculator!prev_heloc_prin_balance&lt;Calculator!free_cash_flow,MAX(0,MIN($O$6,D589+Calculator!prev_prin_balance+Calculator!loan_payment)),0)))</f>
        <v/>
      </c>
      <c r="K589" s="47" t="str">
        <f>IF(A589="","",ROUND((B589-Calculator!prev_date)*(Calculator!prev_heloc_rate/$O$8)*MAX(0,Calculator!prev_heloc_prin_balance),2))</f>
        <v/>
      </c>
      <c r="L589" s="47" t="str">
        <f>IF(A589="","",MAX(0,MIN(1*H589,Calculator!prev_heloc_int_balance+K589)))</f>
        <v/>
      </c>
      <c r="M589" s="47" t="str">
        <f>IF(A589="","",(Calculator!prev_heloc_int_balance+K589)-L589)</f>
        <v/>
      </c>
      <c r="N589" s="47" t="str">
        <f t="shared" si="4"/>
        <v/>
      </c>
      <c r="O589" s="47" t="str">
        <f>IF(A589="","",Calculator!prev_heloc_prin_balance-N589)</f>
        <v/>
      </c>
      <c r="P589" s="47" t="str">
        <f t="shared" si="16"/>
        <v/>
      </c>
      <c r="Q589" s="40"/>
      <c r="R589" s="67" t="str">
        <f t="shared" si="5"/>
        <v/>
      </c>
      <c r="S589" s="68" t="str">
        <f t="shared" si="6"/>
        <v/>
      </c>
      <c r="T589" s="47" t="str">
        <f t="shared" si="7"/>
        <v/>
      </c>
      <c r="U589" s="47" t="str">
        <f t="shared" si="8"/>
        <v/>
      </c>
      <c r="V589" s="47" t="str">
        <f t="shared" si="9"/>
        <v/>
      </c>
      <c r="W589" s="47" t="str">
        <f t="shared" si="10"/>
        <v/>
      </c>
      <c r="X589" s="40"/>
      <c r="Y589" s="67" t="str">
        <f t="shared" si="11"/>
        <v/>
      </c>
      <c r="Z589" s="68" t="str">
        <f t="shared" si="12"/>
        <v/>
      </c>
      <c r="AA589" s="47" t="str">
        <f>IF(Y589="","",MIN($D$9+Calculator!free_cash_flow,AD588+AB589))</f>
        <v/>
      </c>
      <c r="AB589" s="47" t="str">
        <f t="shared" si="13"/>
        <v/>
      </c>
      <c r="AC589" s="47" t="str">
        <f t="shared" si="14"/>
        <v/>
      </c>
      <c r="AD589" s="47" t="str">
        <f t="shared" si="15"/>
        <v/>
      </c>
    </row>
    <row r="590" ht="12.75" customHeight="1">
      <c r="A590" s="67" t="str">
        <f>IF(OR(Calculator!prev_total_owed&lt;=0,Calculator!prev_total_owed=""),"",Calculator!prev_pmt_num+1)</f>
        <v/>
      </c>
      <c r="B590" s="68" t="str">
        <f t="shared" si="1"/>
        <v/>
      </c>
      <c r="C590" s="47" t="str">
        <f>IF(A590="","",MIN(D590+Calculator!prev_prin_balance,Calculator!loan_payment+J590))</f>
        <v/>
      </c>
      <c r="D590" s="47" t="str">
        <f>IF(A590="","",ROUND($D$6/12*MAX(0,(Calculator!prev_prin_balance)),2))</f>
        <v/>
      </c>
      <c r="E590" s="47" t="str">
        <f t="shared" si="2"/>
        <v/>
      </c>
      <c r="F590" s="47" t="str">
        <f>IF(A590="","",ROUND(SUM(Calculator!prev_prin_balance,-E590),2))</f>
        <v/>
      </c>
      <c r="G590" s="69" t="str">
        <f t="shared" si="3"/>
        <v/>
      </c>
      <c r="H590" s="47" t="str">
        <f>IF(A590="","",IF(Calculator!prev_prin_balance=0,MIN(Calculator!prev_heloc_prin_balance+Calculator!prev_heloc_int_balance+K590,MAX(0,Calculator!free_cash_flow+Calculator!loan_payment))+IF($O$7="No",0,Calculator!loan_payment+$I$6),IF($O$7="No",Calculator!free_cash_flow,$I$5)))</f>
        <v/>
      </c>
      <c r="I590" s="47" t="str">
        <f>IF(A590="","",IF($O$7="Yes",$I$6+Calculator!loan_payment,0))</f>
        <v/>
      </c>
      <c r="J590" s="47" t="str">
        <f>IF(A590="","",IF(Calculator!prev_prin_balance&lt;=0,0,IF(Calculator!prev_heloc_prin_balance&lt;Calculator!free_cash_flow,MAX(0,MIN($O$6,D590+Calculator!prev_prin_balance+Calculator!loan_payment)),0)))</f>
        <v/>
      </c>
      <c r="K590" s="47" t="str">
        <f>IF(A590="","",ROUND((B590-Calculator!prev_date)*(Calculator!prev_heloc_rate/$O$8)*MAX(0,Calculator!prev_heloc_prin_balance),2))</f>
        <v/>
      </c>
      <c r="L590" s="47" t="str">
        <f>IF(A590="","",MAX(0,MIN(1*H590,Calculator!prev_heloc_int_balance+K590)))</f>
        <v/>
      </c>
      <c r="M590" s="47" t="str">
        <f>IF(A590="","",(Calculator!prev_heloc_int_balance+K590)-L590)</f>
        <v/>
      </c>
      <c r="N590" s="47" t="str">
        <f t="shared" si="4"/>
        <v/>
      </c>
      <c r="O590" s="47" t="str">
        <f>IF(A590="","",Calculator!prev_heloc_prin_balance-N590)</f>
        <v/>
      </c>
      <c r="P590" s="47" t="str">
        <f t="shared" si="16"/>
        <v/>
      </c>
      <c r="Q590" s="40"/>
      <c r="R590" s="67" t="str">
        <f t="shared" si="5"/>
        <v/>
      </c>
      <c r="S590" s="68" t="str">
        <f t="shared" si="6"/>
        <v/>
      </c>
      <c r="T590" s="47" t="str">
        <f t="shared" si="7"/>
        <v/>
      </c>
      <c r="U590" s="47" t="str">
        <f t="shared" si="8"/>
        <v/>
      </c>
      <c r="V590" s="47" t="str">
        <f t="shared" si="9"/>
        <v/>
      </c>
      <c r="W590" s="47" t="str">
        <f t="shared" si="10"/>
        <v/>
      </c>
      <c r="X590" s="40"/>
      <c r="Y590" s="67" t="str">
        <f t="shared" si="11"/>
        <v/>
      </c>
      <c r="Z590" s="68" t="str">
        <f t="shared" si="12"/>
        <v/>
      </c>
      <c r="AA590" s="47" t="str">
        <f>IF(Y590="","",MIN($D$9+Calculator!free_cash_flow,AD589+AB590))</f>
        <v/>
      </c>
      <c r="AB590" s="47" t="str">
        <f t="shared" si="13"/>
        <v/>
      </c>
      <c r="AC590" s="47" t="str">
        <f t="shared" si="14"/>
        <v/>
      </c>
      <c r="AD590" s="47" t="str">
        <f t="shared" si="15"/>
        <v/>
      </c>
    </row>
    <row r="591" ht="12.75" customHeight="1">
      <c r="A591" s="67" t="str">
        <f>IF(OR(Calculator!prev_total_owed&lt;=0,Calculator!prev_total_owed=""),"",Calculator!prev_pmt_num+1)</f>
        <v/>
      </c>
      <c r="B591" s="68" t="str">
        <f t="shared" si="1"/>
        <v/>
      </c>
      <c r="C591" s="47" t="str">
        <f>IF(A591="","",MIN(D591+Calculator!prev_prin_balance,Calculator!loan_payment+J591))</f>
        <v/>
      </c>
      <c r="D591" s="47" t="str">
        <f>IF(A591="","",ROUND($D$6/12*MAX(0,(Calculator!prev_prin_balance)),2))</f>
        <v/>
      </c>
      <c r="E591" s="47" t="str">
        <f t="shared" si="2"/>
        <v/>
      </c>
      <c r="F591" s="47" t="str">
        <f>IF(A591="","",ROUND(SUM(Calculator!prev_prin_balance,-E591),2))</f>
        <v/>
      </c>
      <c r="G591" s="69" t="str">
        <f t="shared" si="3"/>
        <v/>
      </c>
      <c r="H591" s="47" t="str">
        <f>IF(A591="","",IF(Calculator!prev_prin_balance=0,MIN(Calculator!prev_heloc_prin_balance+Calculator!prev_heloc_int_balance+K591,MAX(0,Calculator!free_cash_flow+Calculator!loan_payment))+IF($O$7="No",0,Calculator!loan_payment+$I$6),IF($O$7="No",Calculator!free_cash_flow,$I$5)))</f>
        <v/>
      </c>
      <c r="I591" s="47" t="str">
        <f>IF(A591="","",IF($O$7="Yes",$I$6+Calculator!loan_payment,0))</f>
        <v/>
      </c>
      <c r="J591" s="47" t="str">
        <f>IF(A591="","",IF(Calculator!prev_prin_balance&lt;=0,0,IF(Calculator!prev_heloc_prin_balance&lt;Calculator!free_cash_flow,MAX(0,MIN($O$6,D591+Calculator!prev_prin_balance+Calculator!loan_payment)),0)))</f>
        <v/>
      </c>
      <c r="K591" s="47" t="str">
        <f>IF(A591="","",ROUND((B591-Calculator!prev_date)*(Calculator!prev_heloc_rate/$O$8)*MAX(0,Calculator!prev_heloc_prin_balance),2))</f>
        <v/>
      </c>
      <c r="L591" s="47" t="str">
        <f>IF(A591="","",MAX(0,MIN(1*H591,Calculator!prev_heloc_int_balance+K591)))</f>
        <v/>
      </c>
      <c r="M591" s="47" t="str">
        <f>IF(A591="","",(Calculator!prev_heloc_int_balance+K591)-L591)</f>
        <v/>
      </c>
      <c r="N591" s="47" t="str">
        <f t="shared" si="4"/>
        <v/>
      </c>
      <c r="O591" s="47" t="str">
        <f>IF(A591="","",Calculator!prev_heloc_prin_balance-N591)</f>
        <v/>
      </c>
      <c r="P591" s="47" t="str">
        <f t="shared" si="16"/>
        <v/>
      </c>
      <c r="Q591" s="40"/>
      <c r="R591" s="67" t="str">
        <f t="shared" si="5"/>
        <v/>
      </c>
      <c r="S591" s="68" t="str">
        <f t="shared" si="6"/>
        <v/>
      </c>
      <c r="T591" s="47" t="str">
        <f t="shared" si="7"/>
        <v/>
      </c>
      <c r="U591" s="47" t="str">
        <f t="shared" si="8"/>
        <v/>
      </c>
      <c r="V591" s="47" t="str">
        <f t="shared" si="9"/>
        <v/>
      </c>
      <c r="W591" s="47" t="str">
        <f t="shared" si="10"/>
        <v/>
      </c>
      <c r="X591" s="40"/>
      <c r="Y591" s="67" t="str">
        <f t="shared" si="11"/>
        <v/>
      </c>
      <c r="Z591" s="68" t="str">
        <f t="shared" si="12"/>
        <v/>
      </c>
      <c r="AA591" s="47" t="str">
        <f>IF(Y591="","",MIN($D$9+Calculator!free_cash_flow,AD590+AB591))</f>
        <v/>
      </c>
      <c r="AB591" s="47" t="str">
        <f t="shared" si="13"/>
        <v/>
      </c>
      <c r="AC591" s="47" t="str">
        <f t="shared" si="14"/>
        <v/>
      </c>
      <c r="AD591" s="47" t="str">
        <f t="shared" si="15"/>
        <v/>
      </c>
    </row>
    <row r="592" ht="12.75" customHeight="1">
      <c r="A592" s="67" t="str">
        <f>IF(OR(Calculator!prev_total_owed&lt;=0,Calculator!prev_total_owed=""),"",Calculator!prev_pmt_num+1)</f>
        <v/>
      </c>
      <c r="B592" s="68" t="str">
        <f t="shared" si="1"/>
        <v/>
      </c>
      <c r="C592" s="47" t="str">
        <f>IF(A592="","",MIN(D592+Calculator!prev_prin_balance,Calculator!loan_payment+J592))</f>
        <v/>
      </c>
      <c r="D592" s="47" t="str">
        <f>IF(A592="","",ROUND($D$6/12*MAX(0,(Calculator!prev_prin_balance)),2))</f>
        <v/>
      </c>
      <c r="E592" s="47" t="str">
        <f t="shared" si="2"/>
        <v/>
      </c>
      <c r="F592" s="47" t="str">
        <f>IF(A592="","",ROUND(SUM(Calculator!prev_prin_balance,-E592),2))</f>
        <v/>
      </c>
      <c r="G592" s="69" t="str">
        <f t="shared" si="3"/>
        <v/>
      </c>
      <c r="H592" s="47" t="str">
        <f>IF(A592="","",IF(Calculator!prev_prin_balance=0,MIN(Calculator!prev_heloc_prin_balance+Calculator!prev_heloc_int_balance+K592,MAX(0,Calculator!free_cash_flow+Calculator!loan_payment))+IF($O$7="No",0,Calculator!loan_payment+$I$6),IF($O$7="No",Calculator!free_cash_flow,$I$5)))</f>
        <v/>
      </c>
      <c r="I592" s="47" t="str">
        <f>IF(A592="","",IF($O$7="Yes",$I$6+Calculator!loan_payment,0))</f>
        <v/>
      </c>
      <c r="J592" s="47" t="str">
        <f>IF(A592="","",IF(Calculator!prev_prin_balance&lt;=0,0,IF(Calculator!prev_heloc_prin_balance&lt;Calculator!free_cash_flow,MAX(0,MIN($O$6,D592+Calculator!prev_prin_balance+Calculator!loan_payment)),0)))</f>
        <v/>
      </c>
      <c r="K592" s="47" t="str">
        <f>IF(A592="","",ROUND((B592-Calculator!prev_date)*(Calculator!prev_heloc_rate/$O$8)*MAX(0,Calculator!prev_heloc_prin_balance),2))</f>
        <v/>
      </c>
      <c r="L592" s="47" t="str">
        <f>IF(A592="","",MAX(0,MIN(1*H592,Calculator!prev_heloc_int_balance+K592)))</f>
        <v/>
      </c>
      <c r="M592" s="47" t="str">
        <f>IF(A592="","",(Calculator!prev_heloc_int_balance+K592)-L592)</f>
        <v/>
      </c>
      <c r="N592" s="47" t="str">
        <f t="shared" si="4"/>
        <v/>
      </c>
      <c r="O592" s="47" t="str">
        <f>IF(A592="","",Calculator!prev_heloc_prin_balance-N592)</f>
        <v/>
      </c>
      <c r="P592" s="47" t="str">
        <f t="shared" si="16"/>
        <v/>
      </c>
      <c r="Q592" s="40"/>
      <c r="R592" s="67" t="str">
        <f t="shared" si="5"/>
        <v/>
      </c>
      <c r="S592" s="68" t="str">
        <f t="shared" si="6"/>
        <v/>
      </c>
      <c r="T592" s="47" t="str">
        <f t="shared" si="7"/>
        <v/>
      </c>
      <c r="U592" s="47" t="str">
        <f t="shared" si="8"/>
        <v/>
      </c>
      <c r="V592" s="47" t="str">
        <f t="shared" si="9"/>
        <v/>
      </c>
      <c r="W592" s="47" t="str">
        <f t="shared" si="10"/>
        <v/>
      </c>
      <c r="X592" s="40"/>
      <c r="Y592" s="67" t="str">
        <f t="shared" si="11"/>
        <v/>
      </c>
      <c r="Z592" s="68" t="str">
        <f t="shared" si="12"/>
        <v/>
      </c>
      <c r="AA592" s="47" t="str">
        <f>IF(Y592="","",MIN($D$9+Calculator!free_cash_flow,AD591+AB592))</f>
        <v/>
      </c>
      <c r="AB592" s="47" t="str">
        <f t="shared" si="13"/>
        <v/>
      </c>
      <c r="AC592" s="47" t="str">
        <f t="shared" si="14"/>
        <v/>
      </c>
      <c r="AD592" s="47" t="str">
        <f t="shared" si="15"/>
        <v/>
      </c>
    </row>
    <row r="593" ht="12.75" customHeight="1">
      <c r="A593" s="67" t="str">
        <f>IF(OR(Calculator!prev_total_owed&lt;=0,Calculator!prev_total_owed=""),"",Calculator!prev_pmt_num+1)</f>
        <v/>
      </c>
      <c r="B593" s="68" t="str">
        <f t="shared" si="1"/>
        <v/>
      </c>
      <c r="C593" s="47" t="str">
        <f>IF(A593="","",MIN(D593+Calculator!prev_prin_balance,Calculator!loan_payment+J593))</f>
        <v/>
      </c>
      <c r="D593" s="47" t="str">
        <f>IF(A593="","",ROUND($D$6/12*MAX(0,(Calculator!prev_prin_balance)),2))</f>
        <v/>
      </c>
      <c r="E593" s="47" t="str">
        <f t="shared" si="2"/>
        <v/>
      </c>
      <c r="F593" s="47" t="str">
        <f>IF(A593="","",ROUND(SUM(Calculator!prev_prin_balance,-E593),2))</f>
        <v/>
      </c>
      <c r="G593" s="69" t="str">
        <f t="shared" si="3"/>
        <v/>
      </c>
      <c r="H593" s="47" t="str">
        <f>IF(A593="","",IF(Calculator!prev_prin_balance=0,MIN(Calculator!prev_heloc_prin_balance+Calculator!prev_heloc_int_balance+K593,MAX(0,Calculator!free_cash_flow+Calculator!loan_payment))+IF($O$7="No",0,Calculator!loan_payment+$I$6),IF($O$7="No",Calculator!free_cash_flow,$I$5)))</f>
        <v/>
      </c>
      <c r="I593" s="47" t="str">
        <f>IF(A593="","",IF($O$7="Yes",$I$6+Calculator!loan_payment,0))</f>
        <v/>
      </c>
      <c r="J593" s="47" t="str">
        <f>IF(A593="","",IF(Calculator!prev_prin_balance&lt;=0,0,IF(Calculator!prev_heloc_prin_balance&lt;Calculator!free_cash_flow,MAX(0,MIN($O$6,D593+Calculator!prev_prin_balance+Calculator!loan_payment)),0)))</f>
        <v/>
      </c>
      <c r="K593" s="47" t="str">
        <f>IF(A593="","",ROUND((B593-Calculator!prev_date)*(Calculator!prev_heloc_rate/$O$8)*MAX(0,Calculator!prev_heloc_prin_balance),2))</f>
        <v/>
      </c>
      <c r="L593" s="47" t="str">
        <f>IF(A593="","",MAX(0,MIN(1*H593,Calculator!prev_heloc_int_balance+K593)))</f>
        <v/>
      </c>
      <c r="M593" s="47" t="str">
        <f>IF(A593="","",(Calculator!prev_heloc_int_balance+K593)-L593)</f>
        <v/>
      </c>
      <c r="N593" s="47" t="str">
        <f t="shared" si="4"/>
        <v/>
      </c>
      <c r="O593" s="47" t="str">
        <f>IF(A593="","",Calculator!prev_heloc_prin_balance-N593)</f>
        <v/>
      </c>
      <c r="P593" s="47" t="str">
        <f t="shared" si="16"/>
        <v/>
      </c>
      <c r="Q593" s="40"/>
      <c r="R593" s="67" t="str">
        <f t="shared" si="5"/>
        <v/>
      </c>
      <c r="S593" s="68" t="str">
        <f t="shared" si="6"/>
        <v/>
      </c>
      <c r="T593" s="47" t="str">
        <f t="shared" si="7"/>
        <v/>
      </c>
      <c r="U593" s="47" t="str">
        <f t="shared" si="8"/>
        <v/>
      </c>
      <c r="V593" s="47" t="str">
        <f t="shared" si="9"/>
        <v/>
      </c>
      <c r="W593" s="47" t="str">
        <f t="shared" si="10"/>
        <v/>
      </c>
      <c r="X593" s="40"/>
      <c r="Y593" s="67" t="str">
        <f t="shared" si="11"/>
        <v/>
      </c>
      <c r="Z593" s="68" t="str">
        <f t="shared" si="12"/>
        <v/>
      </c>
      <c r="AA593" s="47" t="str">
        <f>IF(Y593="","",MIN($D$9+Calculator!free_cash_flow,AD592+AB593))</f>
        <v/>
      </c>
      <c r="AB593" s="47" t="str">
        <f t="shared" si="13"/>
        <v/>
      </c>
      <c r="AC593" s="47" t="str">
        <f t="shared" si="14"/>
        <v/>
      </c>
      <c r="AD593" s="47" t="str">
        <f t="shared" si="15"/>
        <v/>
      </c>
    </row>
    <row r="594" ht="12.75" customHeight="1">
      <c r="A594" s="67" t="str">
        <f>IF(OR(Calculator!prev_total_owed&lt;=0,Calculator!prev_total_owed=""),"",Calculator!prev_pmt_num+1)</f>
        <v/>
      </c>
      <c r="B594" s="68" t="str">
        <f t="shared" si="1"/>
        <v/>
      </c>
      <c r="C594" s="47" t="str">
        <f>IF(A594="","",MIN(D594+Calculator!prev_prin_balance,Calculator!loan_payment+J594))</f>
        <v/>
      </c>
      <c r="D594" s="47" t="str">
        <f>IF(A594="","",ROUND($D$6/12*MAX(0,(Calculator!prev_prin_balance)),2))</f>
        <v/>
      </c>
      <c r="E594" s="47" t="str">
        <f t="shared" si="2"/>
        <v/>
      </c>
      <c r="F594" s="47" t="str">
        <f>IF(A594="","",ROUND(SUM(Calculator!prev_prin_balance,-E594),2))</f>
        <v/>
      </c>
      <c r="G594" s="69" t="str">
        <f t="shared" si="3"/>
        <v/>
      </c>
      <c r="H594" s="47" t="str">
        <f>IF(A594="","",IF(Calculator!prev_prin_balance=0,MIN(Calculator!prev_heloc_prin_balance+Calculator!prev_heloc_int_balance+K594,MAX(0,Calculator!free_cash_flow+Calculator!loan_payment))+IF($O$7="No",0,Calculator!loan_payment+$I$6),IF($O$7="No",Calculator!free_cash_flow,$I$5)))</f>
        <v/>
      </c>
      <c r="I594" s="47" t="str">
        <f>IF(A594="","",IF($O$7="Yes",$I$6+Calculator!loan_payment,0))</f>
        <v/>
      </c>
      <c r="J594" s="47" t="str">
        <f>IF(A594="","",IF(Calculator!prev_prin_balance&lt;=0,0,IF(Calculator!prev_heloc_prin_balance&lt;Calculator!free_cash_flow,MAX(0,MIN($O$6,D594+Calculator!prev_prin_balance+Calculator!loan_payment)),0)))</f>
        <v/>
      </c>
      <c r="K594" s="47" t="str">
        <f>IF(A594="","",ROUND((B594-Calculator!prev_date)*(Calculator!prev_heloc_rate/$O$8)*MAX(0,Calculator!prev_heloc_prin_balance),2))</f>
        <v/>
      </c>
      <c r="L594" s="47" t="str">
        <f>IF(A594="","",MAX(0,MIN(1*H594,Calculator!prev_heloc_int_balance+K594)))</f>
        <v/>
      </c>
      <c r="M594" s="47" t="str">
        <f>IF(A594="","",(Calculator!prev_heloc_int_balance+K594)-L594)</f>
        <v/>
      </c>
      <c r="N594" s="47" t="str">
        <f t="shared" si="4"/>
        <v/>
      </c>
      <c r="O594" s="47" t="str">
        <f>IF(A594="","",Calculator!prev_heloc_prin_balance-N594)</f>
        <v/>
      </c>
      <c r="P594" s="47" t="str">
        <f t="shared" si="16"/>
        <v/>
      </c>
      <c r="Q594" s="40"/>
      <c r="R594" s="67" t="str">
        <f t="shared" si="5"/>
        <v/>
      </c>
      <c r="S594" s="68" t="str">
        <f t="shared" si="6"/>
        <v/>
      </c>
      <c r="T594" s="47" t="str">
        <f t="shared" si="7"/>
        <v/>
      </c>
      <c r="U594" s="47" t="str">
        <f t="shared" si="8"/>
        <v/>
      </c>
      <c r="V594" s="47" t="str">
        <f t="shared" si="9"/>
        <v/>
      </c>
      <c r="W594" s="47" t="str">
        <f t="shared" si="10"/>
        <v/>
      </c>
      <c r="X594" s="40"/>
      <c r="Y594" s="67" t="str">
        <f t="shared" si="11"/>
        <v/>
      </c>
      <c r="Z594" s="68" t="str">
        <f t="shared" si="12"/>
        <v/>
      </c>
      <c r="AA594" s="47" t="str">
        <f>IF(Y594="","",MIN($D$9+Calculator!free_cash_flow,AD593+AB594))</f>
        <v/>
      </c>
      <c r="AB594" s="47" t="str">
        <f t="shared" si="13"/>
        <v/>
      </c>
      <c r="AC594" s="47" t="str">
        <f t="shared" si="14"/>
        <v/>
      </c>
      <c r="AD594" s="47" t="str">
        <f t="shared" si="15"/>
        <v/>
      </c>
    </row>
    <row r="595" ht="12.75" customHeight="1">
      <c r="A595" s="67" t="str">
        <f>IF(OR(Calculator!prev_total_owed&lt;=0,Calculator!prev_total_owed=""),"",Calculator!prev_pmt_num+1)</f>
        <v/>
      </c>
      <c r="B595" s="68" t="str">
        <f t="shared" si="1"/>
        <v/>
      </c>
      <c r="C595" s="47" t="str">
        <f>IF(A595="","",MIN(D595+Calculator!prev_prin_balance,Calculator!loan_payment+J595))</f>
        <v/>
      </c>
      <c r="D595" s="47" t="str">
        <f>IF(A595="","",ROUND($D$6/12*MAX(0,(Calculator!prev_prin_balance)),2))</f>
        <v/>
      </c>
      <c r="E595" s="47" t="str">
        <f t="shared" si="2"/>
        <v/>
      </c>
      <c r="F595" s="47" t="str">
        <f>IF(A595="","",ROUND(SUM(Calculator!prev_prin_balance,-E595),2))</f>
        <v/>
      </c>
      <c r="G595" s="69" t="str">
        <f t="shared" si="3"/>
        <v/>
      </c>
      <c r="H595" s="47" t="str">
        <f>IF(A595="","",IF(Calculator!prev_prin_balance=0,MIN(Calculator!prev_heloc_prin_balance+Calculator!prev_heloc_int_balance+K595,MAX(0,Calculator!free_cash_flow+Calculator!loan_payment))+IF($O$7="No",0,Calculator!loan_payment+$I$6),IF($O$7="No",Calculator!free_cash_flow,$I$5)))</f>
        <v/>
      </c>
      <c r="I595" s="47" t="str">
        <f>IF(A595="","",IF($O$7="Yes",$I$6+Calculator!loan_payment,0))</f>
        <v/>
      </c>
      <c r="J595" s="47" t="str">
        <f>IF(A595="","",IF(Calculator!prev_prin_balance&lt;=0,0,IF(Calculator!prev_heloc_prin_balance&lt;Calculator!free_cash_flow,MAX(0,MIN($O$6,D595+Calculator!prev_prin_balance+Calculator!loan_payment)),0)))</f>
        <v/>
      </c>
      <c r="K595" s="47" t="str">
        <f>IF(A595="","",ROUND((B595-Calculator!prev_date)*(Calculator!prev_heloc_rate/$O$8)*MAX(0,Calculator!prev_heloc_prin_balance),2))</f>
        <v/>
      </c>
      <c r="L595" s="47" t="str">
        <f>IF(A595="","",MAX(0,MIN(1*H595,Calculator!prev_heloc_int_balance+K595)))</f>
        <v/>
      </c>
      <c r="M595" s="47" t="str">
        <f>IF(A595="","",(Calculator!prev_heloc_int_balance+K595)-L595)</f>
        <v/>
      </c>
      <c r="N595" s="47" t="str">
        <f t="shared" si="4"/>
        <v/>
      </c>
      <c r="O595" s="47" t="str">
        <f>IF(A595="","",Calculator!prev_heloc_prin_balance-N595)</f>
        <v/>
      </c>
      <c r="P595" s="47" t="str">
        <f t="shared" si="16"/>
        <v/>
      </c>
      <c r="Q595" s="40"/>
      <c r="R595" s="67" t="str">
        <f t="shared" si="5"/>
        <v/>
      </c>
      <c r="S595" s="68" t="str">
        <f t="shared" si="6"/>
        <v/>
      </c>
      <c r="T595" s="47" t="str">
        <f t="shared" si="7"/>
        <v/>
      </c>
      <c r="U595" s="47" t="str">
        <f t="shared" si="8"/>
        <v/>
      </c>
      <c r="V595" s="47" t="str">
        <f t="shared" si="9"/>
        <v/>
      </c>
      <c r="W595" s="47" t="str">
        <f t="shared" si="10"/>
        <v/>
      </c>
      <c r="X595" s="40"/>
      <c r="Y595" s="67" t="str">
        <f t="shared" si="11"/>
        <v/>
      </c>
      <c r="Z595" s="68" t="str">
        <f t="shared" si="12"/>
        <v/>
      </c>
      <c r="AA595" s="47" t="str">
        <f>IF(Y595="","",MIN($D$9+Calculator!free_cash_flow,AD594+AB595))</f>
        <v/>
      </c>
      <c r="AB595" s="47" t="str">
        <f t="shared" si="13"/>
        <v/>
      </c>
      <c r="AC595" s="47" t="str">
        <f t="shared" si="14"/>
        <v/>
      </c>
      <c r="AD595" s="47" t="str">
        <f t="shared" si="15"/>
        <v/>
      </c>
    </row>
    <row r="596" ht="12.75" customHeight="1">
      <c r="A596" s="67" t="str">
        <f>IF(OR(Calculator!prev_total_owed&lt;=0,Calculator!prev_total_owed=""),"",Calculator!prev_pmt_num+1)</f>
        <v/>
      </c>
      <c r="B596" s="68" t="str">
        <f t="shared" si="1"/>
        <v/>
      </c>
      <c r="C596" s="47" t="str">
        <f>IF(A596="","",MIN(D596+Calculator!prev_prin_balance,Calculator!loan_payment+J596))</f>
        <v/>
      </c>
      <c r="D596" s="47" t="str">
        <f>IF(A596="","",ROUND($D$6/12*MAX(0,(Calculator!prev_prin_balance)),2))</f>
        <v/>
      </c>
      <c r="E596" s="47" t="str">
        <f t="shared" si="2"/>
        <v/>
      </c>
      <c r="F596" s="47" t="str">
        <f>IF(A596="","",ROUND(SUM(Calculator!prev_prin_balance,-E596),2))</f>
        <v/>
      </c>
      <c r="G596" s="69" t="str">
        <f t="shared" si="3"/>
        <v/>
      </c>
      <c r="H596" s="47" t="str">
        <f>IF(A596="","",IF(Calculator!prev_prin_balance=0,MIN(Calculator!prev_heloc_prin_balance+Calculator!prev_heloc_int_balance+K596,MAX(0,Calculator!free_cash_flow+Calculator!loan_payment))+IF($O$7="No",0,Calculator!loan_payment+$I$6),IF($O$7="No",Calculator!free_cash_flow,$I$5)))</f>
        <v/>
      </c>
      <c r="I596" s="47" t="str">
        <f>IF(A596="","",IF($O$7="Yes",$I$6+Calculator!loan_payment,0))</f>
        <v/>
      </c>
      <c r="J596" s="47" t="str">
        <f>IF(A596="","",IF(Calculator!prev_prin_balance&lt;=0,0,IF(Calculator!prev_heloc_prin_balance&lt;Calculator!free_cash_flow,MAX(0,MIN($O$6,D596+Calculator!prev_prin_balance+Calculator!loan_payment)),0)))</f>
        <v/>
      </c>
      <c r="K596" s="47" t="str">
        <f>IF(A596="","",ROUND((B596-Calculator!prev_date)*(Calculator!prev_heloc_rate/$O$8)*MAX(0,Calculator!prev_heloc_prin_balance),2))</f>
        <v/>
      </c>
      <c r="L596" s="47" t="str">
        <f>IF(A596="","",MAX(0,MIN(1*H596,Calculator!prev_heloc_int_balance+K596)))</f>
        <v/>
      </c>
      <c r="M596" s="47" t="str">
        <f>IF(A596="","",(Calculator!prev_heloc_int_balance+K596)-L596)</f>
        <v/>
      </c>
      <c r="N596" s="47" t="str">
        <f t="shared" si="4"/>
        <v/>
      </c>
      <c r="O596" s="47" t="str">
        <f>IF(A596="","",Calculator!prev_heloc_prin_balance-N596)</f>
        <v/>
      </c>
      <c r="P596" s="47" t="str">
        <f t="shared" si="16"/>
        <v/>
      </c>
      <c r="Q596" s="40"/>
      <c r="R596" s="67" t="str">
        <f t="shared" si="5"/>
        <v/>
      </c>
      <c r="S596" s="68" t="str">
        <f t="shared" si="6"/>
        <v/>
      </c>
      <c r="T596" s="47" t="str">
        <f t="shared" si="7"/>
        <v/>
      </c>
      <c r="U596" s="47" t="str">
        <f t="shared" si="8"/>
        <v/>
      </c>
      <c r="V596" s="47" t="str">
        <f t="shared" si="9"/>
        <v/>
      </c>
      <c r="W596" s="47" t="str">
        <f t="shared" si="10"/>
        <v/>
      </c>
      <c r="X596" s="40"/>
      <c r="Y596" s="67" t="str">
        <f t="shared" si="11"/>
        <v/>
      </c>
      <c r="Z596" s="68" t="str">
        <f t="shared" si="12"/>
        <v/>
      </c>
      <c r="AA596" s="47" t="str">
        <f>IF(Y596="","",MIN($D$9+Calculator!free_cash_flow,AD595+AB596))</f>
        <v/>
      </c>
      <c r="AB596" s="47" t="str">
        <f t="shared" si="13"/>
        <v/>
      </c>
      <c r="AC596" s="47" t="str">
        <f t="shared" si="14"/>
        <v/>
      </c>
      <c r="AD596" s="47" t="str">
        <f t="shared" si="15"/>
        <v/>
      </c>
    </row>
    <row r="597" ht="12.75" customHeight="1">
      <c r="A597" s="67" t="str">
        <f>IF(OR(Calculator!prev_total_owed&lt;=0,Calculator!prev_total_owed=""),"",Calculator!prev_pmt_num+1)</f>
        <v/>
      </c>
      <c r="B597" s="68" t="str">
        <f t="shared" si="1"/>
        <v/>
      </c>
      <c r="C597" s="47" t="str">
        <f>IF(A597="","",MIN(D597+Calculator!prev_prin_balance,Calculator!loan_payment+J597))</f>
        <v/>
      </c>
      <c r="D597" s="47" t="str">
        <f>IF(A597="","",ROUND($D$6/12*MAX(0,(Calculator!prev_prin_balance)),2))</f>
        <v/>
      </c>
      <c r="E597" s="47" t="str">
        <f t="shared" si="2"/>
        <v/>
      </c>
      <c r="F597" s="47" t="str">
        <f>IF(A597="","",ROUND(SUM(Calculator!prev_prin_balance,-E597),2))</f>
        <v/>
      </c>
      <c r="G597" s="69" t="str">
        <f t="shared" si="3"/>
        <v/>
      </c>
      <c r="H597" s="47" t="str">
        <f>IF(A597="","",IF(Calculator!prev_prin_balance=0,MIN(Calculator!prev_heloc_prin_balance+Calculator!prev_heloc_int_balance+K597,MAX(0,Calculator!free_cash_flow+Calculator!loan_payment))+IF($O$7="No",0,Calculator!loan_payment+$I$6),IF($O$7="No",Calculator!free_cash_flow,$I$5)))</f>
        <v/>
      </c>
      <c r="I597" s="47" t="str">
        <f>IF(A597="","",IF($O$7="Yes",$I$6+Calculator!loan_payment,0))</f>
        <v/>
      </c>
      <c r="J597" s="47" t="str">
        <f>IF(A597="","",IF(Calculator!prev_prin_balance&lt;=0,0,IF(Calculator!prev_heloc_prin_balance&lt;Calculator!free_cash_flow,MAX(0,MIN($O$6,D597+Calculator!prev_prin_balance+Calculator!loan_payment)),0)))</f>
        <v/>
      </c>
      <c r="K597" s="47" t="str">
        <f>IF(A597="","",ROUND((B597-Calculator!prev_date)*(Calculator!prev_heloc_rate/$O$8)*MAX(0,Calculator!prev_heloc_prin_balance),2))</f>
        <v/>
      </c>
      <c r="L597" s="47" t="str">
        <f>IF(A597="","",MAX(0,MIN(1*H597,Calculator!prev_heloc_int_balance+K597)))</f>
        <v/>
      </c>
      <c r="M597" s="47" t="str">
        <f>IF(A597="","",(Calculator!prev_heloc_int_balance+K597)-L597)</f>
        <v/>
      </c>
      <c r="N597" s="47" t="str">
        <f t="shared" si="4"/>
        <v/>
      </c>
      <c r="O597" s="47" t="str">
        <f>IF(A597="","",Calculator!prev_heloc_prin_balance-N597)</f>
        <v/>
      </c>
      <c r="P597" s="47" t="str">
        <f t="shared" si="16"/>
        <v/>
      </c>
      <c r="Q597" s="40"/>
      <c r="R597" s="67" t="str">
        <f t="shared" si="5"/>
        <v/>
      </c>
      <c r="S597" s="68" t="str">
        <f t="shared" si="6"/>
        <v/>
      </c>
      <c r="T597" s="47" t="str">
        <f t="shared" si="7"/>
        <v/>
      </c>
      <c r="U597" s="47" t="str">
        <f t="shared" si="8"/>
        <v/>
      </c>
      <c r="V597" s="47" t="str">
        <f t="shared" si="9"/>
        <v/>
      </c>
      <c r="W597" s="47" t="str">
        <f t="shared" si="10"/>
        <v/>
      </c>
      <c r="X597" s="40"/>
      <c r="Y597" s="67" t="str">
        <f t="shared" si="11"/>
        <v/>
      </c>
      <c r="Z597" s="68" t="str">
        <f t="shared" si="12"/>
        <v/>
      </c>
      <c r="AA597" s="47" t="str">
        <f>IF(Y597="","",MIN($D$9+Calculator!free_cash_flow,AD596+AB597))</f>
        <v/>
      </c>
      <c r="AB597" s="47" t="str">
        <f t="shared" si="13"/>
        <v/>
      </c>
      <c r="AC597" s="47" t="str">
        <f t="shared" si="14"/>
        <v/>
      </c>
      <c r="AD597" s="47" t="str">
        <f t="shared" si="15"/>
        <v/>
      </c>
    </row>
    <row r="598" ht="12.75" customHeight="1">
      <c r="A598" s="67" t="str">
        <f>IF(OR(Calculator!prev_total_owed&lt;=0,Calculator!prev_total_owed=""),"",Calculator!prev_pmt_num+1)</f>
        <v/>
      </c>
      <c r="B598" s="68" t="str">
        <f t="shared" si="1"/>
        <v/>
      </c>
      <c r="C598" s="47" t="str">
        <f>IF(A598="","",MIN(D598+Calculator!prev_prin_balance,Calculator!loan_payment+J598))</f>
        <v/>
      </c>
      <c r="D598" s="47" t="str">
        <f>IF(A598="","",ROUND($D$6/12*MAX(0,(Calculator!prev_prin_balance)),2))</f>
        <v/>
      </c>
      <c r="E598" s="47" t="str">
        <f t="shared" si="2"/>
        <v/>
      </c>
      <c r="F598" s="47" t="str">
        <f>IF(A598="","",ROUND(SUM(Calculator!prev_prin_balance,-E598),2))</f>
        <v/>
      </c>
      <c r="G598" s="69" t="str">
        <f t="shared" si="3"/>
        <v/>
      </c>
      <c r="H598" s="47" t="str">
        <f>IF(A598="","",IF(Calculator!prev_prin_balance=0,MIN(Calculator!prev_heloc_prin_balance+Calculator!prev_heloc_int_balance+K598,MAX(0,Calculator!free_cash_flow+Calculator!loan_payment))+IF($O$7="No",0,Calculator!loan_payment+$I$6),IF($O$7="No",Calculator!free_cash_flow,$I$5)))</f>
        <v/>
      </c>
      <c r="I598" s="47" t="str">
        <f>IF(A598="","",IF($O$7="Yes",$I$6+Calculator!loan_payment,0))</f>
        <v/>
      </c>
      <c r="J598" s="47" t="str">
        <f>IF(A598="","",IF(Calculator!prev_prin_balance&lt;=0,0,IF(Calculator!prev_heloc_prin_balance&lt;Calculator!free_cash_flow,MAX(0,MIN($O$6,D598+Calculator!prev_prin_balance+Calculator!loan_payment)),0)))</f>
        <v/>
      </c>
      <c r="K598" s="47" t="str">
        <f>IF(A598="","",ROUND((B598-Calculator!prev_date)*(Calculator!prev_heloc_rate/$O$8)*MAX(0,Calculator!prev_heloc_prin_balance),2))</f>
        <v/>
      </c>
      <c r="L598" s="47" t="str">
        <f>IF(A598="","",MAX(0,MIN(1*H598,Calculator!prev_heloc_int_balance+K598)))</f>
        <v/>
      </c>
      <c r="M598" s="47" t="str">
        <f>IF(A598="","",(Calculator!prev_heloc_int_balance+K598)-L598)</f>
        <v/>
      </c>
      <c r="N598" s="47" t="str">
        <f t="shared" si="4"/>
        <v/>
      </c>
      <c r="O598" s="47" t="str">
        <f>IF(A598="","",Calculator!prev_heloc_prin_balance-N598)</f>
        <v/>
      </c>
      <c r="P598" s="47" t="str">
        <f t="shared" si="16"/>
        <v/>
      </c>
      <c r="Q598" s="40"/>
      <c r="R598" s="67" t="str">
        <f t="shared" si="5"/>
        <v/>
      </c>
      <c r="S598" s="68" t="str">
        <f t="shared" si="6"/>
        <v/>
      </c>
      <c r="T598" s="47" t="str">
        <f t="shared" si="7"/>
        <v/>
      </c>
      <c r="U598" s="47" t="str">
        <f t="shared" si="8"/>
        <v/>
      </c>
      <c r="V598" s="47" t="str">
        <f t="shared" si="9"/>
        <v/>
      </c>
      <c r="W598" s="47" t="str">
        <f t="shared" si="10"/>
        <v/>
      </c>
      <c r="X598" s="40"/>
      <c r="Y598" s="67" t="str">
        <f t="shared" si="11"/>
        <v/>
      </c>
      <c r="Z598" s="68" t="str">
        <f t="shared" si="12"/>
        <v/>
      </c>
      <c r="AA598" s="47" t="str">
        <f>IF(Y598="","",MIN($D$9+Calculator!free_cash_flow,AD597+AB598))</f>
        <v/>
      </c>
      <c r="AB598" s="47" t="str">
        <f t="shared" si="13"/>
        <v/>
      </c>
      <c r="AC598" s="47" t="str">
        <f t="shared" si="14"/>
        <v/>
      </c>
      <c r="AD598" s="47" t="str">
        <f t="shared" si="15"/>
        <v/>
      </c>
    </row>
    <row r="599" ht="12.75" customHeight="1">
      <c r="A599" s="67" t="str">
        <f>IF(OR(Calculator!prev_total_owed&lt;=0,Calculator!prev_total_owed=""),"",Calculator!prev_pmt_num+1)</f>
        <v/>
      </c>
      <c r="B599" s="68" t="str">
        <f t="shared" si="1"/>
        <v/>
      </c>
      <c r="C599" s="47" t="str">
        <f>IF(A599="","",MIN(D599+Calculator!prev_prin_balance,Calculator!loan_payment+J599))</f>
        <v/>
      </c>
      <c r="D599" s="47" t="str">
        <f>IF(A599="","",ROUND($D$6/12*MAX(0,(Calculator!prev_prin_balance)),2))</f>
        <v/>
      </c>
      <c r="E599" s="47" t="str">
        <f t="shared" si="2"/>
        <v/>
      </c>
      <c r="F599" s="47" t="str">
        <f>IF(A599="","",ROUND(SUM(Calculator!prev_prin_balance,-E599),2))</f>
        <v/>
      </c>
      <c r="G599" s="69" t="str">
        <f t="shared" si="3"/>
        <v/>
      </c>
      <c r="H599" s="47" t="str">
        <f>IF(A599="","",IF(Calculator!prev_prin_balance=0,MIN(Calculator!prev_heloc_prin_balance+Calculator!prev_heloc_int_balance+K599,MAX(0,Calculator!free_cash_flow+Calculator!loan_payment))+IF($O$7="No",0,Calculator!loan_payment+$I$6),IF($O$7="No",Calculator!free_cash_flow,$I$5)))</f>
        <v/>
      </c>
      <c r="I599" s="47" t="str">
        <f>IF(A599="","",IF($O$7="Yes",$I$6+Calculator!loan_payment,0))</f>
        <v/>
      </c>
      <c r="J599" s="47" t="str">
        <f>IF(A599="","",IF(Calculator!prev_prin_balance&lt;=0,0,IF(Calculator!prev_heloc_prin_balance&lt;Calculator!free_cash_flow,MAX(0,MIN($O$6,D599+Calculator!prev_prin_balance+Calculator!loan_payment)),0)))</f>
        <v/>
      </c>
      <c r="K599" s="47" t="str">
        <f>IF(A599="","",ROUND((B599-Calculator!prev_date)*(Calculator!prev_heloc_rate/$O$8)*MAX(0,Calculator!prev_heloc_prin_balance),2))</f>
        <v/>
      </c>
      <c r="L599" s="47" t="str">
        <f>IF(A599="","",MAX(0,MIN(1*H599,Calculator!prev_heloc_int_balance+K599)))</f>
        <v/>
      </c>
      <c r="M599" s="47" t="str">
        <f>IF(A599="","",(Calculator!prev_heloc_int_balance+K599)-L599)</f>
        <v/>
      </c>
      <c r="N599" s="47" t="str">
        <f t="shared" si="4"/>
        <v/>
      </c>
      <c r="O599" s="47" t="str">
        <f>IF(A599="","",Calculator!prev_heloc_prin_balance-N599)</f>
        <v/>
      </c>
      <c r="P599" s="47" t="str">
        <f t="shared" si="16"/>
        <v/>
      </c>
      <c r="Q599" s="40"/>
      <c r="R599" s="67" t="str">
        <f t="shared" si="5"/>
        <v/>
      </c>
      <c r="S599" s="68" t="str">
        <f t="shared" si="6"/>
        <v/>
      </c>
      <c r="T599" s="47" t="str">
        <f t="shared" si="7"/>
        <v/>
      </c>
      <c r="U599" s="47" t="str">
        <f t="shared" si="8"/>
        <v/>
      </c>
      <c r="V599" s="47" t="str">
        <f t="shared" si="9"/>
        <v/>
      </c>
      <c r="W599" s="47" t="str">
        <f t="shared" si="10"/>
        <v/>
      </c>
      <c r="X599" s="40"/>
      <c r="Y599" s="67" t="str">
        <f t="shared" si="11"/>
        <v/>
      </c>
      <c r="Z599" s="68" t="str">
        <f t="shared" si="12"/>
        <v/>
      </c>
      <c r="AA599" s="47" t="str">
        <f>IF(Y599="","",MIN($D$9+Calculator!free_cash_flow,AD598+AB599))</f>
        <v/>
      </c>
      <c r="AB599" s="47" t="str">
        <f t="shared" si="13"/>
        <v/>
      </c>
      <c r="AC599" s="47" t="str">
        <f t="shared" si="14"/>
        <v/>
      </c>
      <c r="AD599" s="47" t="str">
        <f t="shared" si="15"/>
        <v/>
      </c>
    </row>
    <row r="600" ht="12.75" customHeight="1">
      <c r="A600" s="67" t="str">
        <f>IF(OR(Calculator!prev_total_owed&lt;=0,Calculator!prev_total_owed=""),"",Calculator!prev_pmt_num+1)</f>
        <v/>
      </c>
      <c r="B600" s="68" t="str">
        <f t="shared" si="1"/>
        <v/>
      </c>
      <c r="C600" s="47" t="str">
        <f>IF(A600="","",MIN(D600+Calculator!prev_prin_balance,Calculator!loan_payment+J600))</f>
        <v/>
      </c>
      <c r="D600" s="47" t="str">
        <f>IF(A600="","",ROUND($D$6/12*MAX(0,(Calculator!prev_prin_balance)),2))</f>
        <v/>
      </c>
      <c r="E600" s="47" t="str">
        <f t="shared" si="2"/>
        <v/>
      </c>
      <c r="F600" s="47" t="str">
        <f>IF(A600="","",ROUND(SUM(Calculator!prev_prin_balance,-E600),2))</f>
        <v/>
      </c>
      <c r="G600" s="69" t="str">
        <f t="shared" si="3"/>
        <v/>
      </c>
      <c r="H600" s="47" t="str">
        <f>IF(A600="","",IF(Calculator!prev_prin_balance=0,MIN(Calculator!prev_heloc_prin_balance+Calculator!prev_heloc_int_balance+K600,MAX(0,Calculator!free_cash_flow+Calculator!loan_payment))+IF($O$7="No",0,Calculator!loan_payment+$I$6),IF($O$7="No",Calculator!free_cash_flow,$I$5)))</f>
        <v/>
      </c>
      <c r="I600" s="47" t="str">
        <f>IF(A600="","",IF($O$7="Yes",$I$6+Calculator!loan_payment,0))</f>
        <v/>
      </c>
      <c r="J600" s="47" t="str">
        <f>IF(A600="","",IF(Calculator!prev_prin_balance&lt;=0,0,IF(Calculator!prev_heloc_prin_balance&lt;Calculator!free_cash_flow,MAX(0,MIN($O$6,D600+Calculator!prev_prin_balance+Calculator!loan_payment)),0)))</f>
        <v/>
      </c>
      <c r="K600" s="47" t="str">
        <f>IF(A600="","",ROUND((B600-Calculator!prev_date)*(Calculator!prev_heloc_rate/$O$8)*MAX(0,Calculator!prev_heloc_prin_balance),2))</f>
        <v/>
      </c>
      <c r="L600" s="47" t="str">
        <f>IF(A600="","",MAX(0,MIN(1*H600,Calculator!prev_heloc_int_balance+K600)))</f>
        <v/>
      </c>
      <c r="M600" s="47" t="str">
        <f>IF(A600="","",(Calculator!prev_heloc_int_balance+K600)-L600)</f>
        <v/>
      </c>
      <c r="N600" s="47" t="str">
        <f t="shared" si="4"/>
        <v/>
      </c>
      <c r="O600" s="47" t="str">
        <f>IF(A600="","",Calculator!prev_heloc_prin_balance-N600)</f>
        <v/>
      </c>
      <c r="P600" s="47" t="str">
        <f t="shared" si="16"/>
        <v/>
      </c>
      <c r="Q600" s="40"/>
      <c r="R600" s="67" t="str">
        <f t="shared" si="5"/>
        <v/>
      </c>
      <c r="S600" s="68" t="str">
        <f t="shared" si="6"/>
        <v/>
      </c>
      <c r="T600" s="47" t="str">
        <f t="shared" si="7"/>
        <v/>
      </c>
      <c r="U600" s="47" t="str">
        <f t="shared" si="8"/>
        <v/>
      </c>
      <c r="V600" s="47" t="str">
        <f t="shared" si="9"/>
        <v/>
      </c>
      <c r="W600" s="47" t="str">
        <f t="shared" si="10"/>
        <v/>
      </c>
      <c r="X600" s="40"/>
      <c r="Y600" s="67" t="str">
        <f t="shared" si="11"/>
        <v/>
      </c>
      <c r="Z600" s="68" t="str">
        <f t="shared" si="12"/>
        <v/>
      </c>
      <c r="AA600" s="47" t="str">
        <f>IF(Y600="","",MIN($D$9+Calculator!free_cash_flow,AD599+AB600))</f>
        <v/>
      </c>
      <c r="AB600" s="47" t="str">
        <f t="shared" si="13"/>
        <v/>
      </c>
      <c r="AC600" s="47" t="str">
        <f t="shared" si="14"/>
        <v/>
      </c>
      <c r="AD600" s="47" t="str">
        <f t="shared" si="15"/>
        <v/>
      </c>
    </row>
    <row r="601" ht="12.75" customHeight="1">
      <c r="A601" s="67" t="str">
        <f>IF(OR(Calculator!prev_total_owed&lt;=0,Calculator!prev_total_owed=""),"",Calculator!prev_pmt_num+1)</f>
        <v/>
      </c>
      <c r="B601" s="68" t="str">
        <f t="shared" si="1"/>
        <v/>
      </c>
      <c r="C601" s="47" t="str">
        <f>IF(A601="","",MIN(D601+Calculator!prev_prin_balance,Calculator!loan_payment+J601))</f>
        <v/>
      </c>
      <c r="D601" s="47" t="str">
        <f>IF(A601="","",ROUND($D$6/12*MAX(0,(Calculator!prev_prin_balance)),2))</f>
        <v/>
      </c>
      <c r="E601" s="47" t="str">
        <f t="shared" si="2"/>
        <v/>
      </c>
      <c r="F601" s="47" t="str">
        <f>IF(A601="","",ROUND(SUM(Calculator!prev_prin_balance,-E601),2))</f>
        <v/>
      </c>
      <c r="G601" s="69" t="str">
        <f t="shared" si="3"/>
        <v/>
      </c>
      <c r="H601" s="47" t="str">
        <f>IF(A601="","",IF(Calculator!prev_prin_balance=0,MIN(Calculator!prev_heloc_prin_balance+Calculator!prev_heloc_int_balance+K601,MAX(0,Calculator!free_cash_flow+Calculator!loan_payment))+IF($O$7="No",0,Calculator!loan_payment+$I$6),IF($O$7="No",Calculator!free_cash_flow,$I$5)))</f>
        <v/>
      </c>
      <c r="I601" s="47" t="str">
        <f>IF(A601="","",IF($O$7="Yes",$I$6+Calculator!loan_payment,0))</f>
        <v/>
      </c>
      <c r="J601" s="47" t="str">
        <f>IF(A601="","",IF(Calculator!prev_prin_balance&lt;=0,0,IF(Calculator!prev_heloc_prin_balance&lt;Calculator!free_cash_flow,MAX(0,MIN($O$6,D601+Calculator!prev_prin_balance+Calculator!loan_payment)),0)))</f>
        <v/>
      </c>
      <c r="K601" s="47" t="str">
        <f>IF(A601="","",ROUND((B601-Calculator!prev_date)*(Calculator!prev_heloc_rate/$O$8)*MAX(0,Calculator!prev_heloc_prin_balance),2))</f>
        <v/>
      </c>
      <c r="L601" s="47" t="str">
        <f>IF(A601="","",MAX(0,MIN(1*H601,Calculator!prev_heloc_int_balance+K601)))</f>
        <v/>
      </c>
      <c r="M601" s="47" t="str">
        <f>IF(A601="","",(Calculator!prev_heloc_int_balance+K601)-L601)</f>
        <v/>
      </c>
      <c r="N601" s="47" t="str">
        <f t="shared" si="4"/>
        <v/>
      </c>
      <c r="O601" s="47" t="str">
        <f>IF(A601="","",Calculator!prev_heloc_prin_balance-N601)</f>
        <v/>
      </c>
      <c r="P601" s="47" t="str">
        <f t="shared" si="16"/>
        <v/>
      </c>
      <c r="Q601" s="40"/>
      <c r="R601" s="67" t="str">
        <f t="shared" si="5"/>
        <v/>
      </c>
      <c r="S601" s="68" t="str">
        <f t="shared" si="6"/>
        <v/>
      </c>
      <c r="T601" s="47" t="str">
        <f t="shared" si="7"/>
        <v/>
      </c>
      <c r="U601" s="47" t="str">
        <f t="shared" si="8"/>
        <v/>
      </c>
      <c r="V601" s="47" t="str">
        <f t="shared" si="9"/>
        <v/>
      </c>
      <c r="W601" s="47" t="str">
        <f t="shared" si="10"/>
        <v/>
      </c>
      <c r="X601" s="40"/>
      <c r="Y601" s="67" t="str">
        <f t="shared" si="11"/>
        <v/>
      </c>
      <c r="Z601" s="68" t="str">
        <f t="shared" si="12"/>
        <v/>
      </c>
      <c r="AA601" s="47" t="str">
        <f>IF(Y601="","",MIN($D$9+Calculator!free_cash_flow,AD600+AB601))</f>
        <v/>
      </c>
      <c r="AB601" s="47" t="str">
        <f t="shared" si="13"/>
        <v/>
      </c>
      <c r="AC601" s="47" t="str">
        <f t="shared" si="14"/>
        <v/>
      </c>
      <c r="AD601" s="47" t="str">
        <f t="shared" si="15"/>
        <v/>
      </c>
    </row>
    <row r="602" ht="12.75" customHeight="1">
      <c r="A602" s="67" t="str">
        <f>IF(OR(Calculator!prev_total_owed&lt;=0,Calculator!prev_total_owed=""),"",Calculator!prev_pmt_num+1)</f>
        <v/>
      </c>
      <c r="B602" s="68" t="str">
        <f t="shared" si="1"/>
        <v/>
      </c>
      <c r="C602" s="47" t="str">
        <f>IF(A602="","",MIN(D602+Calculator!prev_prin_balance,Calculator!loan_payment+J602))</f>
        <v/>
      </c>
      <c r="D602" s="47" t="str">
        <f>IF(A602="","",ROUND($D$6/12*MAX(0,(Calculator!prev_prin_balance)),2))</f>
        <v/>
      </c>
      <c r="E602" s="47" t="str">
        <f t="shared" si="2"/>
        <v/>
      </c>
      <c r="F602" s="47" t="str">
        <f>IF(A602="","",ROUND(SUM(Calculator!prev_prin_balance,-E602),2))</f>
        <v/>
      </c>
      <c r="G602" s="69" t="str">
        <f t="shared" si="3"/>
        <v/>
      </c>
      <c r="H602" s="47" t="str">
        <f>IF(A602="","",IF(Calculator!prev_prin_balance=0,MIN(Calculator!prev_heloc_prin_balance+Calculator!prev_heloc_int_balance+K602,MAX(0,Calculator!free_cash_flow+Calculator!loan_payment))+IF($O$7="No",0,Calculator!loan_payment+$I$6),IF($O$7="No",Calculator!free_cash_flow,$I$5)))</f>
        <v/>
      </c>
      <c r="I602" s="47" t="str">
        <f>IF(A602="","",IF($O$7="Yes",$I$6+Calculator!loan_payment,0))</f>
        <v/>
      </c>
      <c r="J602" s="47" t="str">
        <f>IF(A602="","",IF(Calculator!prev_prin_balance&lt;=0,0,IF(Calculator!prev_heloc_prin_balance&lt;Calculator!free_cash_flow,MAX(0,MIN($O$6,D602+Calculator!prev_prin_balance+Calculator!loan_payment)),0)))</f>
        <v/>
      </c>
      <c r="K602" s="47" t="str">
        <f>IF(A602="","",ROUND((B602-Calculator!prev_date)*(Calculator!prev_heloc_rate/$O$8)*MAX(0,Calculator!prev_heloc_prin_balance),2))</f>
        <v/>
      </c>
      <c r="L602" s="47" t="str">
        <f>IF(A602="","",MAX(0,MIN(1*H602,Calculator!prev_heloc_int_balance+K602)))</f>
        <v/>
      </c>
      <c r="M602" s="47" t="str">
        <f>IF(A602="","",(Calculator!prev_heloc_int_balance+K602)-L602)</f>
        <v/>
      </c>
      <c r="N602" s="47" t="str">
        <f t="shared" si="4"/>
        <v/>
      </c>
      <c r="O602" s="47" t="str">
        <f>IF(A602="","",Calculator!prev_heloc_prin_balance-N602)</f>
        <v/>
      </c>
      <c r="P602" s="47" t="str">
        <f t="shared" si="16"/>
        <v/>
      </c>
      <c r="Q602" s="40"/>
      <c r="R602" s="67" t="str">
        <f t="shared" si="5"/>
        <v/>
      </c>
      <c r="S602" s="68" t="str">
        <f t="shared" si="6"/>
        <v/>
      </c>
      <c r="T602" s="47" t="str">
        <f t="shared" si="7"/>
        <v/>
      </c>
      <c r="U602" s="47" t="str">
        <f t="shared" si="8"/>
        <v/>
      </c>
      <c r="V602" s="47" t="str">
        <f t="shared" si="9"/>
        <v/>
      </c>
      <c r="W602" s="47" t="str">
        <f t="shared" si="10"/>
        <v/>
      </c>
      <c r="X602" s="40"/>
      <c r="Y602" s="67" t="str">
        <f t="shared" si="11"/>
        <v/>
      </c>
      <c r="Z602" s="68" t="str">
        <f t="shared" si="12"/>
        <v/>
      </c>
      <c r="AA602" s="47" t="str">
        <f>IF(Y602="","",MIN($D$9+Calculator!free_cash_flow,AD601+AB602))</f>
        <v/>
      </c>
      <c r="AB602" s="47" t="str">
        <f t="shared" si="13"/>
        <v/>
      </c>
      <c r="AC602" s="47" t="str">
        <f t="shared" si="14"/>
        <v/>
      </c>
      <c r="AD602" s="47" t="str">
        <f t="shared" si="15"/>
        <v/>
      </c>
    </row>
    <row r="603" ht="12.75" customHeight="1">
      <c r="A603" s="67" t="str">
        <f>IF(OR(Calculator!prev_total_owed&lt;=0,Calculator!prev_total_owed=""),"",Calculator!prev_pmt_num+1)</f>
        <v/>
      </c>
      <c r="B603" s="68" t="str">
        <f t="shared" si="1"/>
        <v/>
      </c>
      <c r="C603" s="47" t="str">
        <f>IF(A603="","",MIN(D603+Calculator!prev_prin_balance,Calculator!loan_payment+J603))</f>
        <v/>
      </c>
      <c r="D603" s="47" t="str">
        <f>IF(A603="","",ROUND($D$6/12*MAX(0,(Calculator!prev_prin_balance)),2))</f>
        <v/>
      </c>
      <c r="E603" s="47" t="str">
        <f t="shared" si="2"/>
        <v/>
      </c>
      <c r="F603" s="47" t="str">
        <f>IF(A603="","",ROUND(SUM(Calculator!prev_prin_balance,-E603),2))</f>
        <v/>
      </c>
      <c r="G603" s="69" t="str">
        <f t="shared" si="3"/>
        <v/>
      </c>
      <c r="H603" s="47" t="str">
        <f>IF(A603="","",IF(Calculator!prev_prin_balance=0,MIN(Calculator!prev_heloc_prin_balance+Calculator!prev_heloc_int_balance+K603,MAX(0,Calculator!free_cash_flow+Calculator!loan_payment))+IF($O$7="No",0,Calculator!loan_payment+$I$6),IF($O$7="No",Calculator!free_cash_flow,$I$5)))</f>
        <v/>
      </c>
      <c r="I603" s="47" t="str">
        <f>IF(A603="","",IF($O$7="Yes",$I$6+Calculator!loan_payment,0))</f>
        <v/>
      </c>
      <c r="J603" s="47" t="str">
        <f>IF(A603="","",IF(Calculator!prev_prin_balance&lt;=0,0,IF(Calculator!prev_heloc_prin_balance&lt;Calculator!free_cash_flow,MAX(0,MIN($O$6,D603+Calculator!prev_prin_balance+Calculator!loan_payment)),0)))</f>
        <v/>
      </c>
      <c r="K603" s="47" t="str">
        <f>IF(A603="","",ROUND((B603-Calculator!prev_date)*(Calculator!prev_heloc_rate/$O$8)*MAX(0,Calculator!prev_heloc_prin_balance),2))</f>
        <v/>
      </c>
      <c r="L603" s="47" t="str">
        <f>IF(A603="","",MAX(0,MIN(1*H603,Calculator!prev_heloc_int_balance+K603)))</f>
        <v/>
      </c>
      <c r="M603" s="47" t="str">
        <f>IF(A603="","",(Calculator!prev_heloc_int_balance+K603)-L603)</f>
        <v/>
      </c>
      <c r="N603" s="47" t="str">
        <f t="shared" si="4"/>
        <v/>
      </c>
      <c r="O603" s="47" t="str">
        <f>IF(A603="","",Calculator!prev_heloc_prin_balance-N603)</f>
        <v/>
      </c>
      <c r="P603" s="47" t="str">
        <f t="shared" si="16"/>
        <v/>
      </c>
      <c r="Q603" s="40"/>
      <c r="R603" s="67" t="str">
        <f t="shared" si="5"/>
        <v/>
      </c>
      <c r="S603" s="68" t="str">
        <f t="shared" si="6"/>
        <v/>
      </c>
      <c r="T603" s="47" t="str">
        <f t="shared" si="7"/>
        <v/>
      </c>
      <c r="U603" s="47" t="str">
        <f t="shared" si="8"/>
        <v/>
      </c>
      <c r="V603" s="47" t="str">
        <f t="shared" si="9"/>
        <v/>
      </c>
      <c r="W603" s="47" t="str">
        <f t="shared" si="10"/>
        <v/>
      </c>
      <c r="X603" s="40"/>
      <c r="Y603" s="67" t="str">
        <f t="shared" si="11"/>
        <v/>
      </c>
      <c r="Z603" s="68" t="str">
        <f t="shared" si="12"/>
        <v/>
      </c>
      <c r="AA603" s="47" t="str">
        <f>IF(Y603="","",MIN($D$9+Calculator!free_cash_flow,AD602+AB603))</f>
        <v/>
      </c>
      <c r="AB603" s="47" t="str">
        <f t="shared" si="13"/>
        <v/>
      </c>
      <c r="AC603" s="47" t="str">
        <f t="shared" si="14"/>
        <v/>
      </c>
      <c r="AD603" s="47" t="str">
        <f t="shared" si="15"/>
        <v/>
      </c>
    </row>
    <row r="604" ht="12.75" customHeight="1">
      <c r="A604" s="67" t="str">
        <f>IF(OR(Calculator!prev_total_owed&lt;=0,Calculator!prev_total_owed=""),"",Calculator!prev_pmt_num+1)</f>
        <v/>
      </c>
      <c r="B604" s="68" t="str">
        <f t="shared" si="1"/>
        <v/>
      </c>
      <c r="C604" s="47" t="str">
        <f>IF(A604="","",MIN(D604+Calculator!prev_prin_balance,Calculator!loan_payment+J604))</f>
        <v/>
      </c>
      <c r="D604" s="47" t="str">
        <f>IF(A604="","",ROUND($D$6/12*MAX(0,(Calculator!prev_prin_balance)),2))</f>
        <v/>
      </c>
      <c r="E604" s="47" t="str">
        <f t="shared" si="2"/>
        <v/>
      </c>
      <c r="F604" s="47" t="str">
        <f>IF(A604="","",ROUND(SUM(Calculator!prev_prin_balance,-E604),2))</f>
        <v/>
      </c>
      <c r="G604" s="69" t="str">
        <f t="shared" si="3"/>
        <v/>
      </c>
      <c r="H604" s="47" t="str">
        <f>IF(A604="","",IF(Calculator!prev_prin_balance=0,MIN(Calculator!prev_heloc_prin_balance+Calculator!prev_heloc_int_balance+K604,MAX(0,Calculator!free_cash_flow+Calculator!loan_payment))+IF($O$7="No",0,Calculator!loan_payment+$I$6),IF($O$7="No",Calculator!free_cash_flow,$I$5)))</f>
        <v/>
      </c>
      <c r="I604" s="47" t="str">
        <f>IF(A604="","",IF($O$7="Yes",$I$6+Calculator!loan_payment,0))</f>
        <v/>
      </c>
      <c r="J604" s="47" t="str">
        <f>IF(A604="","",IF(Calculator!prev_prin_balance&lt;=0,0,IF(Calculator!prev_heloc_prin_balance&lt;Calculator!free_cash_flow,MAX(0,MIN($O$6,D604+Calculator!prev_prin_balance+Calculator!loan_payment)),0)))</f>
        <v/>
      </c>
      <c r="K604" s="47" t="str">
        <f>IF(A604="","",ROUND((B604-Calculator!prev_date)*(Calculator!prev_heloc_rate/$O$8)*MAX(0,Calculator!prev_heloc_prin_balance),2))</f>
        <v/>
      </c>
      <c r="L604" s="47" t="str">
        <f>IF(A604="","",MAX(0,MIN(1*H604,Calculator!prev_heloc_int_balance+K604)))</f>
        <v/>
      </c>
      <c r="M604" s="47" t="str">
        <f>IF(A604="","",(Calculator!prev_heloc_int_balance+K604)-L604)</f>
        <v/>
      </c>
      <c r="N604" s="47" t="str">
        <f t="shared" si="4"/>
        <v/>
      </c>
      <c r="O604" s="47" t="str">
        <f>IF(A604="","",Calculator!prev_heloc_prin_balance-N604)</f>
        <v/>
      </c>
      <c r="P604" s="47" t="str">
        <f t="shared" si="16"/>
        <v/>
      </c>
      <c r="Q604" s="40"/>
      <c r="R604" s="67" t="str">
        <f t="shared" si="5"/>
        <v/>
      </c>
      <c r="S604" s="68" t="str">
        <f t="shared" si="6"/>
        <v/>
      </c>
      <c r="T604" s="47" t="str">
        <f t="shared" si="7"/>
        <v/>
      </c>
      <c r="U604" s="47" t="str">
        <f t="shared" si="8"/>
        <v/>
      </c>
      <c r="V604" s="47" t="str">
        <f t="shared" si="9"/>
        <v/>
      </c>
      <c r="W604" s="47" t="str">
        <f t="shared" si="10"/>
        <v/>
      </c>
      <c r="X604" s="40"/>
      <c r="Y604" s="67" t="str">
        <f t="shared" si="11"/>
        <v/>
      </c>
      <c r="Z604" s="68" t="str">
        <f t="shared" si="12"/>
        <v/>
      </c>
      <c r="AA604" s="47" t="str">
        <f>IF(Y604="","",MIN($D$9+Calculator!free_cash_flow,AD603+AB604))</f>
        <v/>
      </c>
      <c r="AB604" s="47" t="str">
        <f t="shared" si="13"/>
        <v/>
      </c>
      <c r="AC604" s="47" t="str">
        <f t="shared" si="14"/>
        <v/>
      </c>
      <c r="AD604" s="47" t="str">
        <f t="shared" si="15"/>
        <v/>
      </c>
    </row>
    <row r="605" ht="12.75" customHeight="1">
      <c r="A605" s="67" t="str">
        <f>IF(OR(Calculator!prev_total_owed&lt;=0,Calculator!prev_total_owed=""),"",Calculator!prev_pmt_num+1)</f>
        <v/>
      </c>
      <c r="B605" s="68" t="str">
        <f t="shared" si="1"/>
        <v/>
      </c>
      <c r="C605" s="47" t="str">
        <f>IF(A605="","",MIN(D605+Calculator!prev_prin_balance,Calculator!loan_payment+J605))</f>
        <v/>
      </c>
      <c r="D605" s="47" t="str">
        <f>IF(A605="","",ROUND($D$6/12*MAX(0,(Calculator!prev_prin_balance)),2))</f>
        <v/>
      </c>
      <c r="E605" s="47" t="str">
        <f t="shared" si="2"/>
        <v/>
      </c>
      <c r="F605" s="47" t="str">
        <f>IF(A605="","",ROUND(SUM(Calculator!prev_prin_balance,-E605),2))</f>
        <v/>
      </c>
      <c r="G605" s="69" t="str">
        <f t="shared" si="3"/>
        <v/>
      </c>
      <c r="H605" s="47" t="str">
        <f>IF(A605="","",IF(Calculator!prev_prin_balance=0,MIN(Calculator!prev_heloc_prin_balance+Calculator!prev_heloc_int_balance+K605,MAX(0,Calculator!free_cash_flow+Calculator!loan_payment))+IF($O$7="No",0,Calculator!loan_payment+$I$6),IF($O$7="No",Calculator!free_cash_flow,$I$5)))</f>
        <v/>
      </c>
      <c r="I605" s="47" t="str">
        <f>IF(A605="","",IF($O$7="Yes",$I$6+Calculator!loan_payment,0))</f>
        <v/>
      </c>
      <c r="J605" s="47" t="str">
        <f>IF(A605="","",IF(Calculator!prev_prin_balance&lt;=0,0,IF(Calculator!prev_heloc_prin_balance&lt;Calculator!free_cash_flow,MAX(0,MIN($O$6,D605+Calculator!prev_prin_balance+Calculator!loan_payment)),0)))</f>
        <v/>
      </c>
      <c r="K605" s="47" t="str">
        <f>IF(A605="","",ROUND((B605-Calculator!prev_date)*(Calculator!prev_heloc_rate/$O$8)*MAX(0,Calculator!prev_heloc_prin_balance),2))</f>
        <v/>
      </c>
      <c r="L605" s="47" t="str">
        <f>IF(A605="","",MAX(0,MIN(1*H605,Calculator!prev_heloc_int_balance+K605)))</f>
        <v/>
      </c>
      <c r="M605" s="47" t="str">
        <f>IF(A605="","",(Calculator!prev_heloc_int_balance+K605)-L605)</f>
        <v/>
      </c>
      <c r="N605" s="47" t="str">
        <f t="shared" si="4"/>
        <v/>
      </c>
      <c r="O605" s="47" t="str">
        <f>IF(A605="","",Calculator!prev_heloc_prin_balance-N605)</f>
        <v/>
      </c>
      <c r="P605" s="47" t="str">
        <f t="shared" si="16"/>
        <v/>
      </c>
      <c r="Q605" s="40"/>
      <c r="R605" s="67" t="str">
        <f t="shared" si="5"/>
        <v/>
      </c>
      <c r="S605" s="68" t="str">
        <f t="shared" si="6"/>
        <v/>
      </c>
      <c r="T605" s="47" t="str">
        <f t="shared" si="7"/>
        <v/>
      </c>
      <c r="U605" s="47" t="str">
        <f t="shared" si="8"/>
        <v/>
      </c>
      <c r="V605" s="47" t="str">
        <f t="shared" si="9"/>
        <v/>
      </c>
      <c r="W605" s="47" t="str">
        <f t="shared" si="10"/>
        <v/>
      </c>
      <c r="X605" s="40"/>
      <c r="Y605" s="67" t="str">
        <f t="shared" si="11"/>
        <v/>
      </c>
      <c r="Z605" s="68" t="str">
        <f t="shared" si="12"/>
        <v/>
      </c>
      <c r="AA605" s="47" t="str">
        <f>IF(Y605="","",MIN($D$9+Calculator!free_cash_flow,AD604+AB605))</f>
        <v/>
      </c>
      <c r="AB605" s="47" t="str">
        <f t="shared" si="13"/>
        <v/>
      </c>
      <c r="AC605" s="47" t="str">
        <f t="shared" si="14"/>
        <v/>
      </c>
      <c r="AD605" s="47" t="str">
        <f t="shared" si="15"/>
        <v/>
      </c>
    </row>
    <row r="606" ht="12.75" customHeight="1">
      <c r="A606" s="67" t="str">
        <f>IF(OR(Calculator!prev_total_owed&lt;=0,Calculator!prev_total_owed=""),"",Calculator!prev_pmt_num+1)</f>
        <v/>
      </c>
      <c r="B606" s="68" t="str">
        <f t="shared" si="1"/>
        <v/>
      </c>
      <c r="C606" s="47" t="str">
        <f>IF(A606="","",MIN(D606+Calculator!prev_prin_balance,Calculator!loan_payment+J606))</f>
        <v/>
      </c>
      <c r="D606" s="47" t="str">
        <f>IF(A606="","",ROUND($D$6/12*MAX(0,(Calculator!prev_prin_balance)),2))</f>
        <v/>
      </c>
      <c r="E606" s="47" t="str">
        <f t="shared" si="2"/>
        <v/>
      </c>
      <c r="F606" s="47" t="str">
        <f>IF(A606="","",ROUND(SUM(Calculator!prev_prin_balance,-E606),2))</f>
        <v/>
      </c>
      <c r="G606" s="69" t="str">
        <f t="shared" si="3"/>
        <v/>
      </c>
      <c r="H606" s="47" t="str">
        <f>IF(A606="","",IF(Calculator!prev_prin_balance=0,MIN(Calculator!prev_heloc_prin_balance+Calculator!prev_heloc_int_balance+K606,MAX(0,Calculator!free_cash_flow+Calculator!loan_payment))+IF($O$7="No",0,Calculator!loan_payment+$I$6),IF($O$7="No",Calculator!free_cash_flow,$I$5)))</f>
        <v/>
      </c>
      <c r="I606" s="47" t="str">
        <f>IF(A606="","",IF($O$7="Yes",$I$6+Calculator!loan_payment,0))</f>
        <v/>
      </c>
      <c r="J606" s="47" t="str">
        <f>IF(A606="","",IF(Calculator!prev_prin_balance&lt;=0,0,IF(Calculator!prev_heloc_prin_balance&lt;Calculator!free_cash_flow,MAX(0,MIN($O$6,D606+Calculator!prev_prin_balance+Calculator!loan_payment)),0)))</f>
        <v/>
      </c>
      <c r="K606" s="47" t="str">
        <f>IF(A606="","",ROUND((B606-Calculator!prev_date)*(Calculator!prev_heloc_rate/$O$8)*MAX(0,Calculator!prev_heloc_prin_balance),2))</f>
        <v/>
      </c>
      <c r="L606" s="47" t="str">
        <f>IF(A606="","",MAX(0,MIN(1*H606,Calculator!prev_heloc_int_balance+K606)))</f>
        <v/>
      </c>
      <c r="M606" s="47" t="str">
        <f>IF(A606="","",(Calculator!prev_heloc_int_balance+K606)-L606)</f>
        <v/>
      </c>
      <c r="N606" s="47" t="str">
        <f t="shared" si="4"/>
        <v/>
      </c>
      <c r="O606" s="47" t="str">
        <f>IF(A606="","",Calculator!prev_heloc_prin_balance-N606)</f>
        <v/>
      </c>
      <c r="P606" s="47" t="str">
        <f t="shared" si="16"/>
        <v/>
      </c>
      <c r="Q606" s="40"/>
      <c r="R606" s="67" t="str">
        <f t="shared" si="5"/>
        <v/>
      </c>
      <c r="S606" s="68" t="str">
        <f t="shared" si="6"/>
        <v/>
      </c>
      <c r="T606" s="47" t="str">
        <f t="shared" si="7"/>
        <v/>
      </c>
      <c r="U606" s="47" t="str">
        <f t="shared" si="8"/>
        <v/>
      </c>
      <c r="V606" s="47" t="str">
        <f t="shared" si="9"/>
        <v/>
      </c>
      <c r="W606" s="47" t="str">
        <f t="shared" si="10"/>
        <v/>
      </c>
      <c r="X606" s="40"/>
      <c r="Y606" s="67" t="str">
        <f t="shared" si="11"/>
        <v/>
      </c>
      <c r="Z606" s="68" t="str">
        <f t="shared" si="12"/>
        <v/>
      </c>
      <c r="AA606" s="47" t="str">
        <f>IF(Y606="","",MIN($D$9+Calculator!free_cash_flow,AD605+AB606))</f>
        <v/>
      </c>
      <c r="AB606" s="47" t="str">
        <f t="shared" si="13"/>
        <v/>
      </c>
      <c r="AC606" s="47" t="str">
        <f t="shared" si="14"/>
        <v/>
      </c>
      <c r="AD606" s="47" t="str">
        <f t="shared" si="15"/>
        <v/>
      </c>
    </row>
    <row r="607" ht="12.75" customHeight="1">
      <c r="A607" s="67" t="str">
        <f>IF(OR(Calculator!prev_total_owed&lt;=0,Calculator!prev_total_owed=""),"",Calculator!prev_pmt_num+1)</f>
        <v/>
      </c>
      <c r="B607" s="68" t="str">
        <f t="shared" si="1"/>
        <v/>
      </c>
      <c r="C607" s="47" t="str">
        <f>IF(A607="","",MIN(D607+Calculator!prev_prin_balance,Calculator!loan_payment+J607))</f>
        <v/>
      </c>
      <c r="D607" s="47" t="str">
        <f>IF(A607="","",ROUND($D$6/12*MAX(0,(Calculator!prev_prin_balance)),2))</f>
        <v/>
      </c>
      <c r="E607" s="47" t="str">
        <f t="shared" si="2"/>
        <v/>
      </c>
      <c r="F607" s="47" t="str">
        <f>IF(A607="","",ROUND(SUM(Calculator!prev_prin_balance,-E607),2))</f>
        <v/>
      </c>
      <c r="G607" s="69" t="str">
        <f t="shared" si="3"/>
        <v/>
      </c>
      <c r="H607" s="47" t="str">
        <f>IF(A607="","",IF(Calculator!prev_prin_balance=0,MIN(Calculator!prev_heloc_prin_balance+Calculator!prev_heloc_int_balance+K607,MAX(0,Calculator!free_cash_flow+Calculator!loan_payment))+IF($O$7="No",0,Calculator!loan_payment+$I$6),IF($O$7="No",Calculator!free_cash_flow,$I$5)))</f>
        <v/>
      </c>
      <c r="I607" s="47" t="str">
        <f>IF(A607="","",IF($O$7="Yes",$I$6+Calculator!loan_payment,0))</f>
        <v/>
      </c>
      <c r="J607" s="47" t="str">
        <f>IF(A607="","",IF(Calculator!prev_prin_balance&lt;=0,0,IF(Calculator!prev_heloc_prin_balance&lt;Calculator!free_cash_flow,MAX(0,MIN($O$6,D607+Calculator!prev_prin_balance+Calculator!loan_payment)),0)))</f>
        <v/>
      </c>
      <c r="K607" s="47" t="str">
        <f>IF(A607="","",ROUND((B607-Calculator!prev_date)*(Calculator!prev_heloc_rate/$O$8)*MAX(0,Calculator!prev_heloc_prin_balance),2))</f>
        <v/>
      </c>
      <c r="L607" s="47" t="str">
        <f>IF(A607="","",MAX(0,MIN(1*H607,Calculator!prev_heloc_int_balance+K607)))</f>
        <v/>
      </c>
      <c r="M607" s="47" t="str">
        <f>IF(A607="","",(Calculator!prev_heloc_int_balance+K607)-L607)</f>
        <v/>
      </c>
      <c r="N607" s="47" t="str">
        <f t="shared" si="4"/>
        <v/>
      </c>
      <c r="O607" s="47" t="str">
        <f>IF(A607="","",Calculator!prev_heloc_prin_balance-N607)</f>
        <v/>
      </c>
      <c r="P607" s="47" t="str">
        <f t="shared" si="16"/>
        <v/>
      </c>
      <c r="Q607" s="40"/>
      <c r="R607" s="67" t="str">
        <f t="shared" si="5"/>
        <v/>
      </c>
      <c r="S607" s="68" t="str">
        <f t="shared" si="6"/>
        <v/>
      </c>
      <c r="T607" s="47" t="str">
        <f t="shared" si="7"/>
        <v/>
      </c>
      <c r="U607" s="47" t="str">
        <f t="shared" si="8"/>
        <v/>
      </c>
      <c r="V607" s="47" t="str">
        <f t="shared" si="9"/>
        <v/>
      </c>
      <c r="W607" s="47" t="str">
        <f t="shared" si="10"/>
        <v/>
      </c>
      <c r="X607" s="40"/>
      <c r="Y607" s="67" t="str">
        <f t="shared" si="11"/>
        <v/>
      </c>
      <c r="Z607" s="68" t="str">
        <f t="shared" si="12"/>
        <v/>
      </c>
      <c r="AA607" s="47" t="str">
        <f>IF(Y607="","",MIN($D$9+Calculator!free_cash_flow,AD606+AB607))</f>
        <v/>
      </c>
      <c r="AB607" s="47" t="str">
        <f t="shared" si="13"/>
        <v/>
      </c>
      <c r="AC607" s="47" t="str">
        <f t="shared" si="14"/>
        <v/>
      </c>
      <c r="AD607" s="47" t="str">
        <f t="shared" si="15"/>
        <v/>
      </c>
    </row>
    <row r="608" ht="12.75" customHeight="1">
      <c r="A608" s="67" t="str">
        <f>IF(OR(Calculator!prev_total_owed&lt;=0,Calculator!prev_total_owed=""),"",Calculator!prev_pmt_num+1)</f>
        <v/>
      </c>
      <c r="B608" s="68" t="str">
        <f t="shared" si="1"/>
        <v/>
      </c>
      <c r="C608" s="47" t="str">
        <f>IF(A608="","",MIN(D608+Calculator!prev_prin_balance,Calculator!loan_payment+J608))</f>
        <v/>
      </c>
      <c r="D608" s="47" t="str">
        <f>IF(A608="","",ROUND($D$6/12*MAX(0,(Calculator!prev_prin_balance)),2))</f>
        <v/>
      </c>
      <c r="E608" s="47" t="str">
        <f t="shared" si="2"/>
        <v/>
      </c>
      <c r="F608" s="47" t="str">
        <f>IF(A608="","",ROUND(SUM(Calculator!prev_prin_balance,-E608),2))</f>
        <v/>
      </c>
      <c r="G608" s="69" t="str">
        <f t="shared" si="3"/>
        <v/>
      </c>
      <c r="H608" s="47" t="str">
        <f>IF(A608="","",IF(Calculator!prev_prin_balance=0,MIN(Calculator!prev_heloc_prin_balance+Calculator!prev_heloc_int_balance+K608,MAX(0,Calculator!free_cash_flow+Calculator!loan_payment))+IF($O$7="No",0,Calculator!loan_payment+$I$6),IF($O$7="No",Calculator!free_cash_flow,$I$5)))</f>
        <v/>
      </c>
      <c r="I608" s="47" t="str">
        <f>IF(A608="","",IF($O$7="Yes",$I$6+Calculator!loan_payment,0))</f>
        <v/>
      </c>
      <c r="J608" s="47" t="str">
        <f>IF(A608="","",IF(Calculator!prev_prin_balance&lt;=0,0,IF(Calculator!prev_heloc_prin_balance&lt;Calculator!free_cash_flow,MAX(0,MIN($O$6,D608+Calculator!prev_prin_balance+Calculator!loan_payment)),0)))</f>
        <v/>
      </c>
      <c r="K608" s="47" t="str">
        <f>IF(A608="","",ROUND((B608-Calculator!prev_date)*(Calculator!prev_heloc_rate/$O$8)*MAX(0,Calculator!prev_heloc_prin_balance),2))</f>
        <v/>
      </c>
      <c r="L608" s="47" t="str">
        <f>IF(A608="","",MAX(0,MIN(1*H608,Calculator!prev_heloc_int_balance+K608)))</f>
        <v/>
      </c>
      <c r="M608" s="47" t="str">
        <f>IF(A608="","",(Calculator!prev_heloc_int_balance+K608)-L608)</f>
        <v/>
      </c>
      <c r="N608" s="47" t="str">
        <f t="shared" si="4"/>
        <v/>
      </c>
      <c r="O608" s="47" t="str">
        <f>IF(A608="","",Calculator!prev_heloc_prin_balance-N608)</f>
        <v/>
      </c>
      <c r="P608" s="47" t="str">
        <f t="shared" si="16"/>
        <v/>
      </c>
      <c r="Q608" s="40"/>
      <c r="R608" s="67" t="str">
        <f t="shared" si="5"/>
        <v/>
      </c>
      <c r="S608" s="68" t="str">
        <f t="shared" si="6"/>
        <v/>
      </c>
      <c r="T608" s="47" t="str">
        <f t="shared" si="7"/>
        <v/>
      </c>
      <c r="U608" s="47" t="str">
        <f t="shared" si="8"/>
        <v/>
      </c>
      <c r="V608" s="47" t="str">
        <f t="shared" si="9"/>
        <v/>
      </c>
      <c r="W608" s="47" t="str">
        <f t="shared" si="10"/>
        <v/>
      </c>
      <c r="X608" s="40"/>
      <c r="Y608" s="67" t="str">
        <f t="shared" si="11"/>
        <v/>
      </c>
      <c r="Z608" s="68" t="str">
        <f t="shared" si="12"/>
        <v/>
      </c>
      <c r="AA608" s="47" t="str">
        <f>IF(Y608="","",MIN($D$9+Calculator!free_cash_flow,AD607+AB608))</f>
        <v/>
      </c>
      <c r="AB608" s="47" t="str">
        <f t="shared" si="13"/>
        <v/>
      </c>
      <c r="AC608" s="47" t="str">
        <f t="shared" si="14"/>
        <v/>
      </c>
      <c r="AD608" s="47" t="str">
        <f t="shared" si="15"/>
        <v/>
      </c>
    </row>
    <row r="609" ht="12.75" customHeight="1">
      <c r="A609" s="67" t="str">
        <f>IF(OR(Calculator!prev_total_owed&lt;=0,Calculator!prev_total_owed=""),"",Calculator!prev_pmt_num+1)</f>
        <v/>
      </c>
      <c r="B609" s="68" t="str">
        <f t="shared" si="1"/>
        <v/>
      </c>
      <c r="C609" s="47" t="str">
        <f>IF(A609="","",MIN(D609+Calculator!prev_prin_balance,Calculator!loan_payment+J609))</f>
        <v/>
      </c>
      <c r="D609" s="47" t="str">
        <f>IF(A609="","",ROUND($D$6/12*MAX(0,(Calculator!prev_prin_balance)),2))</f>
        <v/>
      </c>
      <c r="E609" s="47" t="str">
        <f t="shared" si="2"/>
        <v/>
      </c>
      <c r="F609" s="47" t="str">
        <f>IF(A609="","",ROUND(SUM(Calculator!prev_prin_balance,-E609),2))</f>
        <v/>
      </c>
      <c r="G609" s="69" t="str">
        <f t="shared" si="3"/>
        <v/>
      </c>
      <c r="H609" s="47" t="str">
        <f>IF(A609="","",IF(Calculator!prev_prin_balance=0,MIN(Calculator!prev_heloc_prin_balance+Calculator!prev_heloc_int_balance+K609,MAX(0,Calculator!free_cash_flow+Calculator!loan_payment))+IF($O$7="No",0,Calculator!loan_payment+$I$6),IF($O$7="No",Calculator!free_cash_flow,$I$5)))</f>
        <v/>
      </c>
      <c r="I609" s="47" t="str">
        <f>IF(A609="","",IF($O$7="Yes",$I$6+Calculator!loan_payment,0))</f>
        <v/>
      </c>
      <c r="J609" s="47" t="str">
        <f>IF(A609="","",IF(Calculator!prev_prin_balance&lt;=0,0,IF(Calculator!prev_heloc_prin_balance&lt;Calculator!free_cash_flow,MAX(0,MIN($O$6,D609+Calculator!prev_prin_balance+Calculator!loan_payment)),0)))</f>
        <v/>
      </c>
      <c r="K609" s="47" t="str">
        <f>IF(A609="","",ROUND((B609-Calculator!prev_date)*(Calculator!prev_heloc_rate/$O$8)*MAX(0,Calculator!prev_heloc_prin_balance),2))</f>
        <v/>
      </c>
      <c r="L609" s="47" t="str">
        <f>IF(A609="","",MAX(0,MIN(1*H609,Calculator!prev_heloc_int_balance+K609)))</f>
        <v/>
      </c>
      <c r="M609" s="47" t="str">
        <f>IF(A609="","",(Calculator!prev_heloc_int_balance+K609)-L609)</f>
        <v/>
      </c>
      <c r="N609" s="47" t="str">
        <f t="shared" si="4"/>
        <v/>
      </c>
      <c r="O609" s="47" t="str">
        <f>IF(A609="","",Calculator!prev_heloc_prin_balance-N609)</f>
        <v/>
      </c>
      <c r="P609" s="47" t="str">
        <f t="shared" si="16"/>
        <v/>
      </c>
      <c r="Q609" s="40"/>
      <c r="R609" s="67" t="str">
        <f t="shared" si="5"/>
        <v/>
      </c>
      <c r="S609" s="68" t="str">
        <f t="shared" si="6"/>
        <v/>
      </c>
      <c r="T609" s="47" t="str">
        <f t="shared" si="7"/>
        <v/>
      </c>
      <c r="U609" s="47" t="str">
        <f t="shared" si="8"/>
        <v/>
      </c>
      <c r="V609" s="47" t="str">
        <f t="shared" si="9"/>
        <v/>
      </c>
      <c r="W609" s="47" t="str">
        <f t="shared" si="10"/>
        <v/>
      </c>
      <c r="X609" s="40"/>
      <c r="Y609" s="67" t="str">
        <f t="shared" si="11"/>
        <v/>
      </c>
      <c r="Z609" s="68" t="str">
        <f t="shared" si="12"/>
        <v/>
      </c>
      <c r="AA609" s="47" t="str">
        <f>IF(Y609="","",MIN($D$9+Calculator!free_cash_flow,AD608+AB609))</f>
        <v/>
      </c>
      <c r="AB609" s="47" t="str">
        <f t="shared" si="13"/>
        <v/>
      </c>
      <c r="AC609" s="47" t="str">
        <f t="shared" si="14"/>
        <v/>
      </c>
      <c r="AD609" s="47" t="str">
        <f t="shared" si="15"/>
        <v/>
      </c>
    </row>
    <row r="610" ht="12.75" customHeight="1">
      <c r="A610" s="67" t="str">
        <f>IF(OR(Calculator!prev_total_owed&lt;=0,Calculator!prev_total_owed=""),"",Calculator!prev_pmt_num+1)</f>
        <v/>
      </c>
      <c r="B610" s="68" t="str">
        <f t="shared" si="1"/>
        <v/>
      </c>
      <c r="C610" s="47" t="str">
        <f>IF(A610="","",MIN(D610+Calculator!prev_prin_balance,Calculator!loan_payment+J610))</f>
        <v/>
      </c>
      <c r="D610" s="47" t="str">
        <f>IF(A610="","",ROUND($D$6/12*MAX(0,(Calculator!prev_prin_balance)),2))</f>
        <v/>
      </c>
      <c r="E610" s="47" t="str">
        <f t="shared" si="2"/>
        <v/>
      </c>
      <c r="F610" s="47" t="str">
        <f>IF(A610="","",ROUND(SUM(Calculator!prev_prin_balance,-E610),2))</f>
        <v/>
      </c>
      <c r="G610" s="69" t="str">
        <f t="shared" si="3"/>
        <v/>
      </c>
      <c r="H610" s="47" t="str">
        <f>IF(A610="","",IF(Calculator!prev_prin_balance=0,MIN(Calculator!prev_heloc_prin_balance+Calculator!prev_heloc_int_balance+K610,MAX(0,Calculator!free_cash_flow+Calculator!loan_payment))+IF($O$7="No",0,Calculator!loan_payment+$I$6),IF($O$7="No",Calculator!free_cash_flow,$I$5)))</f>
        <v/>
      </c>
      <c r="I610" s="47" t="str">
        <f>IF(A610="","",IF($O$7="Yes",$I$6+Calculator!loan_payment,0))</f>
        <v/>
      </c>
      <c r="J610" s="47" t="str">
        <f>IF(A610="","",IF(Calculator!prev_prin_balance&lt;=0,0,IF(Calculator!prev_heloc_prin_balance&lt;Calculator!free_cash_flow,MAX(0,MIN($O$6,D610+Calculator!prev_prin_balance+Calculator!loan_payment)),0)))</f>
        <v/>
      </c>
      <c r="K610" s="47" t="str">
        <f>IF(A610="","",ROUND((B610-Calculator!prev_date)*(Calculator!prev_heloc_rate/$O$8)*MAX(0,Calculator!prev_heloc_prin_balance),2))</f>
        <v/>
      </c>
      <c r="L610" s="47" t="str">
        <f>IF(A610="","",MAX(0,MIN(1*H610,Calculator!prev_heloc_int_balance+K610)))</f>
        <v/>
      </c>
      <c r="M610" s="47" t="str">
        <f>IF(A610="","",(Calculator!prev_heloc_int_balance+K610)-L610)</f>
        <v/>
      </c>
      <c r="N610" s="47" t="str">
        <f t="shared" si="4"/>
        <v/>
      </c>
      <c r="O610" s="47" t="str">
        <f>IF(A610="","",Calculator!prev_heloc_prin_balance-N610)</f>
        <v/>
      </c>
      <c r="P610" s="47" t="str">
        <f t="shared" si="16"/>
        <v/>
      </c>
      <c r="Q610" s="40"/>
      <c r="R610" s="67" t="str">
        <f t="shared" si="5"/>
        <v/>
      </c>
      <c r="S610" s="68" t="str">
        <f t="shared" si="6"/>
        <v/>
      </c>
      <c r="T610" s="47" t="str">
        <f t="shared" si="7"/>
        <v/>
      </c>
      <c r="U610" s="47" t="str">
        <f t="shared" si="8"/>
        <v/>
      </c>
      <c r="V610" s="47" t="str">
        <f t="shared" si="9"/>
        <v/>
      </c>
      <c r="W610" s="47" t="str">
        <f t="shared" si="10"/>
        <v/>
      </c>
      <c r="X610" s="40"/>
      <c r="Y610" s="67" t="str">
        <f t="shared" si="11"/>
        <v/>
      </c>
      <c r="Z610" s="68" t="str">
        <f t="shared" si="12"/>
        <v/>
      </c>
      <c r="AA610" s="47" t="str">
        <f>IF(Y610="","",MIN($D$9+Calculator!free_cash_flow,AD609+AB610))</f>
        <v/>
      </c>
      <c r="AB610" s="47" t="str">
        <f t="shared" si="13"/>
        <v/>
      </c>
      <c r="AC610" s="47" t="str">
        <f t="shared" si="14"/>
        <v/>
      </c>
      <c r="AD610" s="47" t="str">
        <f t="shared" si="15"/>
        <v/>
      </c>
    </row>
    <row r="611" ht="12.75" customHeight="1">
      <c r="A611" s="67" t="str">
        <f>IF(OR(Calculator!prev_total_owed&lt;=0,Calculator!prev_total_owed=""),"",Calculator!prev_pmt_num+1)</f>
        <v/>
      </c>
      <c r="B611" s="68" t="str">
        <f t="shared" si="1"/>
        <v/>
      </c>
      <c r="C611" s="47" t="str">
        <f>IF(A611="","",MIN(D611+Calculator!prev_prin_balance,Calculator!loan_payment+J611))</f>
        <v/>
      </c>
      <c r="D611" s="47" t="str">
        <f>IF(A611="","",ROUND($D$6/12*MAX(0,(Calculator!prev_prin_balance)),2))</f>
        <v/>
      </c>
      <c r="E611" s="47" t="str">
        <f t="shared" si="2"/>
        <v/>
      </c>
      <c r="F611" s="47" t="str">
        <f>IF(A611="","",ROUND(SUM(Calculator!prev_prin_balance,-E611),2))</f>
        <v/>
      </c>
      <c r="G611" s="69" t="str">
        <f t="shared" si="3"/>
        <v/>
      </c>
      <c r="H611" s="47" t="str">
        <f>IF(A611="","",IF(Calculator!prev_prin_balance=0,MIN(Calculator!prev_heloc_prin_balance+Calculator!prev_heloc_int_balance+K611,MAX(0,Calculator!free_cash_flow+Calculator!loan_payment))+IF($O$7="No",0,Calculator!loan_payment+$I$6),IF($O$7="No",Calculator!free_cash_flow,$I$5)))</f>
        <v/>
      </c>
      <c r="I611" s="47" t="str">
        <f>IF(A611="","",IF($O$7="Yes",$I$6+Calculator!loan_payment,0))</f>
        <v/>
      </c>
      <c r="J611" s="47" t="str">
        <f>IF(A611="","",IF(Calculator!prev_prin_balance&lt;=0,0,IF(Calculator!prev_heloc_prin_balance&lt;Calculator!free_cash_flow,MAX(0,MIN($O$6,D611+Calculator!prev_prin_balance+Calculator!loan_payment)),0)))</f>
        <v/>
      </c>
      <c r="K611" s="47" t="str">
        <f>IF(A611="","",ROUND((B611-Calculator!prev_date)*(Calculator!prev_heloc_rate/$O$8)*MAX(0,Calculator!prev_heloc_prin_balance),2))</f>
        <v/>
      </c>
      <c r="L611" s="47" t="str">
        <f>IF(A611="","",MAX(0,MIN(1*H611,Calculator!prev_heloc_int_balance+K611)))</f>
        <v/>
      </c>
      <c r="M611" s="47" t="str">
        <f>IF(A611="","",(Calculator!prev_heloc_int_balance+K611)-L611)</f>
        <v/>
      </c>
      <c r="N611" s="47" t="str">
        <f t="shared" si="4"/>
        <v/>
      </c>
      <c r="O611" s="47" t="str">
        <f>IF(A611="","",Calculator!prev_heloc_prin_balance-N611)</f>
        <v/>
      </c>
      <c r="P611" s="47" t="str">
        <f t="shared" si="16"/>
        <v/>
      </c>
      <c r="Q611" s="40"/>
      <c r="R611" s="67" t="str">
        <f t="shared" si="5"/>
        <v/>
      </c>
      <c r="S611" s="68" t="str">
        <f t="shared" si="6"/>
        <v/>
      </c>
      <c r="T611" s="47" t="str">
        <f t="shared" si="7"/>
        <v/>
      </c>
      <c r="U611" s="47" t="str">
        <f t="shared" si="8"/>
        <v/>
      </c>
      <c r="V611" s="47" t="str">
        <f t="shared" si="9"/>
        <v/>
      </c>
      <c r="W611" s="47" t="str">
        <f t="shared" si="10"/>
        <v/>
      </c>
      <c r="X611" s="40"/>
      <c r="Y611" s="67" t="str">
        <f t="shared" si="11"/>
        <v/>
      </c>
      <c r="Z611" s="68" t="str">
        <f t="shared" si="12"/>
        <v/>
      </c>
      <c r="AA611" s="47" t="str">
        <f>IF(Y611="","",MIN($D$9+Calculator!free_cash_flow,AD610+AB611))</f>
        <v/>
      </c>
      <c r="AB611" s="47" t="str">
        <f t="shared" si="13"/>
        <v/>
      </c>
      <c r="AC611" s="47" t="str">
        <f t="shared" si="14"/>
        <v/>
      </c>
      <c r="AD611" s="47" t="str">
        <f t="shared" si="15"/>
        <v/>
      </c>
    </row>
    <row r="612" ht="12.75" customHeight="1">
      <c r="A612" s="67" t="str">
        <f>IF(OR(Calculator!prev_total_owed&lt;=0,Calculator!prev_total_owed=""),"",Calculator!prev_pmt_num+1)</f>
        <v/>
      </c>
      <c r="B612" s="68" t="str">
        <f t="shared" si="1"/>
        <v/>
      </c>
      <c r="C612" s="47" t="str">
        <f>IF(A612="","",MIN(D612+Calculator!prev_prin_balance,Calculator!loan_payment+J612))</f>
        <v/>
      </c>
      <c r="D612" s="47" t="str">
        <f>IF(A612="","",ROUND($D$6/12*MAX(0,(Calculator!prev_prin_balance)),2))</f>
        <v/>
      </c>
      <c r="E612" s="47" t="str">
        <f t="shared" si="2"/>
        <v/>
      </c>
      <c r="F612" s="47" t="str">
        <f>IF(A612="","",ROUND(SUM(Calculator!prev_prin_balance,-E612),2))</f>
        <v/>
      </c>
      <c r="G612" s="69" t="str">
        <f t="shared" si="3"/>
        <v/>
      </c>
      <c r="H612" s="47" t="str">
        <f>IF(A612="","",IF(Calculator!prev_prin_balance=0,MIN(Calculator!prev_heloc_prin_balance+Calculator!prev_heloc_int_balance+K612,MAX(0,Calculator!free_cash_flow+Calculator!loan_payment))+IF($O$7="No",0,Calculator!loan_payment+$I$6),IF($O$7="No",Calculator!free_cash_flow,$I$5)))</f>
        <v/>
      </c>
      <c r="I612" s="47" t="str">
        <f>IF(A612="","",IF($O$7="Yes",$I$6+Calculator!loan_payment,0))</f>
        <v/>
      </c>
      <c r="J612" s="47" t="str">
        <f>IF(A612="","",IF(Calculator!prev_prin_balance&lt;=0,0,IF(Calculator!prev_heloc_prin_balance&lt;Calculator!free_cash_flow,MAX(0,MIN($O$6,D612+Calculator!prev_prin_balance+Calculator!loan_payment)),0)))</f>
        <v/>
      </c>
      <c r="K612" s="47" t="str">
        <f>IF(A612="","",ROUND((B612-Calculator!prev_date)*(Calculator!prev_heloc_rate/$O$8)*MAX(0,Calculator!prev_heloc_prin_balance),2))</f>
        <v/>
      </c>
      <c r="L612" s="47" t="str">
        <f>IF(A612="","",MAX(0,MIN(1*H612,Calculator!prev_heloc_int_balance+K612)))</f>
        <v/>
      </c>
      <c r="M612" s="47" t="str">
        <f>IF(A612="","",(Calculator!prev_heloc_int_balance+K612)-L612)</f>
        <v/>
      </c>
      <c r="N612" s="47" t="str">
        <f t="shared" si="4"/>
        <v/>
      </c>
      <c r="O612" s="47" t="str">
        <f>IF(A612="","",Calculator!prev_heloc_prin_balance-N612)</f>
        <v/>
      </c>
      <c r="P612" s="47" t="str">
        <f t="shared" si="16"/>
        <v/>
      </c>
      <c r="Q612" s="40"/>
      <c r="R612" s="67" t="str">
        <f t="shared" si="5"/>
        <v/>
      </c>
      <c r="S612" s="68" t="str">
        <f t="shared" si="6"/>
        <v/>
      </c>
      <c r="T612" s="47" t="str">
        <f t="shared" si="7"/>
        <v/>
      </c>
      <c r="U612" s="47" t="str">
        <f t="shared" si="8"/>
        <v/>
      </c>
      <c r="V612" s="47" t="str">
        <f t="shared" si="9"/>
        <v/>
      </c>
      <c r="W612" s="47" t="str">
        <f t="shared" si="10"/>
        <v/>
      </c>
      <c r="X612" s="40"/>
      <c r="Y612" s="67" t="str">
        <f t="shared" si="11"/>
        <v/>
      </c>
      <c r="Z612" s="68" t="str">
        <f t="shared" si="12"/>
        <v/>
      </c>
      <c r="AA612" s="47" t="str">
        <f>IF(Y612="","",MIN($D$9+Calculator!free_cash_flow,AD611+AB612))</f>
        <v/>
      </c>
      <c r="AB612" s="47" t="str">
        <f t="shared" si="13"/>
        <v/>
      </c>
      <c r="AC612" s="47" t="str">
        <f t="shared" si="14"/>
        <v/>
      </c>
      <c r="AD612" s="47" t="str">
        <f t="shared" si="15"/>
        <v/>
      </c>
    </row>
    <row r="613" ht="12.75" customHeight="1">
      <c r="A613" s="67" t="str">
        <f>IF(OR(Calculator!prev_total_owed&lt;=0,Calculator!prev_total_owed=""),"",Calculator!prev_pmt_num+1)</f>
        <v/>
      </c>
      <c r="B613" s="68" t="str">
        <f t="shared" si="1"/>
        <v/>
      </c>
      <c r="C613" s="47" t="str">
        <f>IF(A613="","",MIN(D613+Calculator!prev_prin_balance,Calculator!loan_payment+J613))</f>
        <v/>
      </c>
      <c r="D613" s="47" t="str">
        <f>IF(A613="","",ROUND($D$6/12*MAX(0,(Calculator!prev_prin_balance)),2))</f>
        <v/>
      </c>
      <c r="E613" s="47" t="str">
        <f t="shared" si="2"/>
        <v/>
      </c>
      <c r="F613" s="47" t="str">
        <f>IF(A613="","",ROUND(SUM(Calculator!prev_prin_balance,-E613),2))</f>
        <v/>
      </c>
      <c r="G613" s="69" t="str">
        <f t="shared" si="3"/>
        <v/>
      </c>
      <c r="H613" s="47" t="str">
        <f>IF(A613="","",IF(Calculator!prev_prin_balance=0,MIN(Calculator!prev_heloc_prin_balance+Calculator!prev_heloc_int_balance+K613,MAX(0,Calculator!free_cash_flow+Calculator!loan_payment))+IF($O$7="No",0,Calculator!loan_payment+$I$6),IF($O$7="No",Calculator!free_cash_flow,$I$5)))</f>
        <v/>
      </c>
      <c r="I613" s="47" t="str">
        <f>IF(A613="","",IF($O$7="Yes",$I$6+Calculator!loan_payment,0))</f>
        <v/>
      </c>
      <c r="J613" s="47" t="str">
        <f>IF(A613="","",IF(Calculator!prev_prin_balance&lt;=0,0,IF(Calculator!prev_heloc_prin_balance&lt;Calculator!free_cash_flow,MAX(0,MIN($O$6,D613+Calculator!prev_prin_balance+Calculator!loan_payment)),0)))</f>
        <v/>
      </c>
      <c r="K613" s="47" t="str">
        <f>IF(A613="","",ROUND((B613-Calculator!prev_date)*(Calculator!prev_heloc_rate/$O$8)*MAX(0,Calculator!prev_heloc_prin_balance),2))</f>
        <v/>
      </c>
      <c r="L613" s="47" t="str">
        <f>IF(A613="","",MAX(0,MIN(1*H613,Calculator!prev_heloc_int_balance+K613)))</f>
        <v/>
      </c>
      <c r="M613" s="47" t="str">
        <f>IF(A613="","",(Calculator!prev_heloc_int_balance+K613)-L613)</f>
        <v/>
      </c>
      <c r="N613" s="47" t="str">
        <f t="shared" si="4"/>
        <v/>
      </c>
      <c r="O613" s="47" t="str">
        <f>IF(A613="","",Calculator!prev_heloc_prin_balance-N613)</f>
        <v/>
      </c>
      <c r="P613" s="47" t="str">
        <f t="shared" si="16"/>
        <v/>
      </c>
      <c r="Q613" s="40"/>
      <c r="R613" s="67" t="str">
        <f t="shared" si="5"/>
        <v/>
      </c>
      <c r="S613" s="68" t="str">
        <f t="shared" si="6"/>
        <v/>
      </c>
      <c r="T613" s="47" t="str">
        <f t="shared" si="7"/>
        <v/>
      </c>
      <c r="U613" s="47" t="str">
        <f t="shared" si="8"/>
        <v/>
      </c>
      <c r="V613" s="47" t="str">
        <f t="shared" si="9"/>
        <v/>
      </c>
      <c r="W613" s="47" t="str">
        <f t="shared" si="10"/>
        <v/>
      </c>
      <c r="X613" s="40"/>
      <c r="Y613" s="67" t="str">
        <f t="shared" si="11"/>
        <v/>
      </c>
      <c r="Z613" s="68" t="str">
        <f t="shared" si="12"/>
        <v/>
      </c>
      <c r="AA613" s="47" t="str">
        <f>IF(Y613="","",MIN($D$9+Calculator!free_cash_flow,AD612+AB613))</f>
        <v/>
      </c>
      <c r="AB613" s="47" t="str">
        <f t="shared" si="13"/>
        <v/>
      </c>
      <c r="AC613" s="47" t="str">
        <f t="shared" si="14"/>
        <v/>
      </c>
      <c r="AD613" s="47" t="str">
        <f t="shared" si="15"/>
        <v/>
      </c>
    </row>
    <row r="614" ht="12.75" customHeight="1">
      <c r="A614" s="67" t="str">
        <f>IF(OR(Calculator!prev_total_owed&lt;=0,Calculator!prev_total_owed=""),"",Calculator!prev_pmt_num+1)</f>
        <v/>
      </c>
      <c r="B614" s="68" t="str">
        <f t="shared" si="1"/>
        <v/>
      </c>
      <c r="C614" s="47" t="str">
        <f>IF(A614="","",MIN(D614+Calculator!prev_prin_balance,Calculator!loan_payment+J614))</f>
        <v/>
      </c>
      <c r="D614" s="47" t="str">
        <f>IF(A614="","",ROUND($D$6/12*MAX(0,(Calculator!prev_prin_balance)),2))</f>
        <v/>
      </c>
      <c r="E614" s="47" t="str">
        <f t="shared" si="2"/>
        <v/>
      </c>
      <c r="F614" s="47" t="str">
        <f>IF(A614="","",ROUND(SUM(Calculator!prev_prin_balance,-E614),2))</f>
        <v/>
      </c>
      <c r="G614" s="69" t="str">
        <f t="shared" si="3"/>
        <v/>
      </c>
      <c r="H614" s="47" t="str">
        <f>IF(A614="","",IF(Calculator!prev_prin_balance=0,MIN(Calculator!prev_heloc_prin_balance+Calculator!prev_heloc_int_balance+K614,MAX(0,Calculator!free_cash_flow+Calculator!loan_payment))+IF($O$7="No",0,Calculator!loan_payment+$I$6),IF($O$7="No",Calculator!free_cash_flow,$I$5)))</f>
        <v/>
      </c>
      <c r="I614" s="47" t="str">
        <f>IF(A614="","",IF($O$7="Yes",$I$6+Calculator!loan_payment,0))</f>
        <v/>
      </c>
      <c r="J614" s="47" t="str">
        <f>IF(A614="","",IF(Calculator!prev_prin_balance&lt;=0,0,IF(Calculator!prev_heloc_prin_balance&lt;Calculator!free_cash_flow,MAX(0,MIN($O$6,D614+Calculator!prev_prin_balance+Calculator!loan_payment)),0)))</f>
        <v/>
      </c>
      <c r="K614" s="47" t="str">
        <f>IF(A614="","",ROUND((B614-Calculator!prev_date)*(Calculator!prev_heloc_rate/$O$8)*MAX(0,Calculator!prev_heloc_prin_balance),2))</f>
        <v/>
      </c>
      <c r="L614" s="47" t="str">
        <f>IF(A614="","",MAX(0,MIN(1*H614,Calculator!prev_heloc_int_balance+K614)))</f>
        <v/>
      </c>
      <c r="M614" s="47" t="str">
        <f>IF(A614="","",(Calculator!prev_heloc_int_balance+K614)-L614)</f>
        <v/>
      </c>
      <c r="N614" s="47" t="str">
        <f t="shared" si="4"/>
        <v/>
      </c>
      <c r="O614" s="47" t="str">
        <f>IF(A614="","",Calculator!prev_heloc_prin_balance-N614)</f>
        <v/>
      </c>
      <c r="P614" s="47" t="str">
        <f t="shared" si="16"/>
        <v/>
      </c>
      <c r="Q614" s="40"/>
      <c r="R614" s="67" t="str">
        <f t="shared" si="5"/>
        <v/>
      </c>
      <c r="S614" s="68" t="str">
        <f t="shared" si="6"/>
        <v/>
      </c>
      <c r="T614" s="47" t="str">
        <f t="shared" si="7"/>
        <v/>
      </c>
      <c r="U614" s="47" t="str">
        <f t="shared" si="8"/>
        <v/>
      </c>
      <c r="V614" s="47" t="str">
        <f t="shared" si="9"/>
        <v/>
      </c>
      <c r="W614" s="47" t="str">
        <f t="shared" si="10"/>
        <v/>
      </c>
      <c r="X614" s="40"/>
      <c r="Y614" s="67" t="str">
        <f t="shared" si="11"/>
        <v/>
      </c>
      <c r="Z614" s="68" t="str">
        <f t="shared" si="12"/>
        <v/>
      </c>
      <c r="AA614" s="47" t="str">
        <f>IF(Y614="","",MIN($D$9+Calculator!free_cash_flow,AD613+AB614))</f>
        <v/>
      </c>
      <c r="AB614" s="47" t="str">
        <f t="shared" si="13"/>
        <v/>
      </c>
      <c r="AC614" s="47" t="str">
        <f t="shared" si="14"/>
        <v/>
      </c>
      <c r="AD614" s="47" t="str">
        <f t="shared" si="15"/>
        <v/>
      </c>
    </row>
    <row r="615" ht="12.75" customHeight="1">
      <c r="A615" s="67" t="str">
        <f>IF(OR(Calculator!prev_total_owed&lt;=0,Calculator!prev_total_owed=""),"",Calculator!prev_pmt_num+1)</f>
        <v/>
      </c>
      <c r="B615" s="68" t="str">
        <f t="shared" si="1"/>
        <v/>
      </c>
      <c r="C615" s="47" t="str">
        <f>IF(A615="","",MIN(D615+Calculator!prev_prin_balance,Calculator!loan_payment+J615))</f>
        <v/>
      </c>
      <c r="D615" s="47" t="str">
        <f>IF(A615="","",ROUND($D$6/12*MAX(0,(Calculator!prev_prin_balance)),2))</f>
        <v/>
      </c>
      <c r="E615" s="47" t="str">
        <f t="shared" si="2"/>
        <v/>
      </c>
      <c r="F615" s="47" t="str">
        <f>IF(A615="","",ROUND(SUM(Calculator!prev_prin_balance,-E615),2))</f>
        <v/>
      </c>
      <c r="G615" s="69" t="str">
        <f t="shared" si="3"/>
        <v/>
      </c>
      <c r="H615" s="47" t="str">
        <f>IF(A615="","",IF(Calculator!prev_prin_balance=0,MIN(Calculator!prev_heloc_prin_balance+Calculator!prev_heloc_int_balance+K615,MAX(0,Calculator!free_cash_flow+Calculator!loan_payment))+IF($O$7="No",0,Calculator!loan_payment+$I$6),IF($O$7="No",Calculator!free_cash_flow,$I$5)))</f>
        <v/>
      </c>
      <c r="I615" s="47" t="str">
        <f>IF(A615="","",IF($O$7="Yes",$I$6+Calculator!loan_payment,0))</f>
        <v/>
      </c>
      <c r="J615" s="47" t="str">
        <f>IF(A615="","",IF(Calculator!prev_prin_balance&lt;=0,0,IF(Calculator!prev_heloc_prin_balance&lt;Calculator!free_cash_flow,MAX(0,MIN($O$6,D615+Calculator!prev_prin_balance+Calculator!loan_payment)),0)))</f>
        <v/>
      </c>
      <c r="K615" s="47" t="str">
        <f>IF(A615="","",ROUND((B615-Calculator!prev_date)*(Calculator!prev_heloc_rate/$O$8)*MAX(0,Calculator!prev_heloc_prin_balance),2))</f>
        <v/>
      </c>
      <c r="L615" s="47" t="str">
        <f>IF(A615="","",MAX(0,MIN(1*H615,Calculator!prev_heloc_int_balance+K615)))</f>
        <v/>
      </c>
      <c r="M615" s="47" t="str">
        <f>IF(A615="","",(Calculator!prev_heloc_int_balance+K615)-L615)</f>
        <v/>
      </c>
      <c r="N615" s="47" t="str">
        <f t="shared" si="4"/>
        <v/>
      </c>
      <c r="O615" s="47" t="str">
        <f>IF(A615="","",Calculator!prev_heloc_prin_balance-N615)</f>
        <v/>
      </c>
      <c r="P615" s="47" t="str">
        <f t="shared" si="16"/>
        <v/>
      </c>
      <c r="Q615" s="40"/>
      <c r="R615" s="67" t="str">
        <f t="shared" si="5"/>
        <v/>
      </c>
      <c r="S615" s="68" t="str">
        <f t="shared" si="6"/>
        <v/>
      </c>
      <c r="T615" s="47" t="str">
        <f t="shared" si="7"/>
        <v/>
      </c>
      <c r="U615" s="47" t="str">
        <f t="shared" si="8"/>
        <v/>
      </c>
      <c r="V615" s="47" t="str">
        <f t="shared" si="9"/>
        <v/>
      </c>
      <c r="W615" s="47" t="str">
        <f t="shared" si="10"/>
        <v/>
      </c>
      <c r="X615" s="40"/>
      <c r="Y615" s="67" t="str">
        <f t="shared" si="11"/>
        <v/>
      </c>
      <c r="Z615" s="68" t="str">
        <f t="shared" si="12"/>
        <v/>
      </c>
      <c r="AA615" s="47" t="str">
        <f>IF(Y615="","",MIN($D$9+Calculator!free_cash_flow,AD614+AB615))</f>
        <v/>
      </c>
      <c r="AB615" s="47" t="str">
        <f t="shared" si="13"/>
        <v/>
      </c>
      <c r="AC615" s="47" t="str">
        <f t="shared" si="14"/>
        <v/>
      </c>
      <c r="AD615" s="47" t="str">
        <f t="shared" si="15"/>
        <v/>
      </c>
    </row>
    <row r="616" ht="12.75" customHeight="1">
      <c r="A616" s="67" t="str">
        <f>IF(OR(Calculator!prev_total_owed&lt;=0,Calculator!prev_total_owed=""),"",Calculator!prev_pmt_num+1)</f>
        <v/>
      </c>
      <c r="B616" s="68" t="str">
        <f t="shared" si="1"/>
        <v/>
      </c>
      <c r="C616" s="47" t="str">
        <f>IF(A616="","",MIN(D616+Calculator!prev_prin_balance,Calculator!loan_payment+J616))</f>
        <v/>
      </c>
      <c r="D616" s="47" t="str">
        <f>IF(A616="","",ROUND($D$6/12*MAX(0,(Calculator!prev_prin_balance)),2))</f>
        <v/>
      </c>
      <c r="E616" s="47" t="str">
        <f t="shared" si="2"/>
        <v/>
      </c>
      <c r="F616" s="47" t="str">
        <f>IF(A616="","",ROUND(SUM(Calculator!prev_prin_balance,-E616),2))</f>
        <v/>
      </c>
      <c r="G616" s="69" t="str">
        <f t="shared" si="3"/>
        <v/>
      </c>
      <c r="H616" s="47" t="str">
        <f>IF(A616="","",IF(Calculator!prev_prin_balance=0,MIN(Calculator!prev_heloc_prin_balance+Calculator!prev_heloc_int_balance+K616,MAX(0,Calculator!free_cash_flow+Calculator!loan_payment))+IF($O$7="No",0,Calculator!loan_payment+$I$6),IF($O$7="No",Calculator!free_cash_flow,$I$5)))</f>
        <v/>
      </c>
      <c r="I616" s="47" t="str">
        <f>IF(A616="","",IF($O$7="Yes",$I$6+Calculator!loan_payment,0))</f>
        <v/>
      </c>
      <c r="J616" s="47" t="str">
        <f>IF(A616="","",IF(Calculator!prev_prin_balance&lt;=0,0,IF(Calculator!prev_heloc_prin_balance&lt;Calculator!free_cash_flow,MAX(0,MIN($O$6,D616+Calculator!prev_prin_balance+Calculator!loan_payment)),0)))</f>
        <v/>
      </c>
      <c r="K616" s="47" t="str">
        <f>IF(A616="","",ROUND((B616-Calculator!prev_date)*(Calculator!prev_heloc_rate/$O$8)*MAX(0,Calculator!prev_heloc_prin_balance),2))</f>
        <v/>
      </c>
      <c r="L616" s="47" t="str">
        <f>IF(A616="","",MAX(0,MIN(1*H616,Calculator!prev_heloc_int_balance+K616)))</f>
        <v/>
      </c>
      <c r="M616" s="47" t="str">
        <f>IF(A616="","",(Calculator!prev_heloc_int_balance+K616)-L616)</f>
        <v/>
      </c>
      <c r="N616" s="47" t="str">
        <f t="shared" si="4"/>
        <v/>
      </c>
      <c r="O616" s="47" t="str">
        <f>IF(A616="","",Calculator!prev_heloc_prin_balance-N616)</f>
        <v/>
      </c>
      <c r="P616" s="47" t="str">
        <f t="shared" si="16"/>
        <v/>
      </c>
      <c r="Q616" s="40"/>
      <c r="R616" s="67" t="str">
        <f t="shared" si="5"/>
        <v/>
      </c>
      <c r="S616" s="68" t="str">
        <f t="shared" si="6"/>
        <v/>
      </c>
      <c r="T616" s="47" t="str">
        <f t="shared" si="7"/>
        <v/>
      </c>
      <c r="U616" s="47" t="str">
        <f t="shared" si="8"/>
        <v/>
      </c>
      <c r="V616" s="47" t="str">
        <f t="shared" si="9"/>
        <v/>
      </c>
      <c r="W616" s="47" t="str">
        <f t="shared" si="10"/>
        <v/>
      </c>
      <c r="X616" s="40"/>
      <c r="Y616" s="67" t="str">
        <f t="shared" si="11"/>
        <v/>
      </c>
      <c r="Z616" s="68" t="str">
        <f t="shared" si="12"/>
        <v/>
      </c>
      <c r="AA616" s="47" t="str">
        <f>IF(Y616="","",MIN($D$9+Calculator!free_cash_flow,AD615+AB616))</f>
        <v/>
      </c>
      <c r="AB616" s="47" t="str">
        <f t="shared" si="13"/>
        <v/>
      </c>
      <c r="AC616" s="47" t="str">
        <f t="shared" si="14"/>
        <v/>
      </c>
      <c r="AD616" s="47" t="str">
        <f t="shared" si="15"/>
        <v/>
      </c>
    </row>
    <row r="617" ht="12.75" customHeight="1">
      <c r="A617" s="67" t="str">
        <f>IF(OR(Calculator!prev_total_owed&lt;=0,Calculator!prev_total_owed=""),"",Calculator!prev_pmt_num+1)</f>
        <v/>
      </c>
      <c r="B617" s="68" t="str">
        <f t="shared" si="1"/>
        <v/>
      </c>
      <c r="C617" s="47" t="str">
        <f>IF(A617="","",MIN(D617+Calculator!prev_prin_balance,Calculator!loan_payment+J617))</f>
        <v/>
      </c>
      <c r="D617" s="47" t="str">
        <f>IF(A617="","",ROUND($D$6/12*MAX(0,(Calculator!prev_prin_balance)),2))</f>
        <v/>
      </c>
      <c r="E617" s="47" t="str">
        <f t="shared" si="2"/>
        <v/>
      </c>
      <c r="F617" s="47" t="str">
        <f>IF(A617="","",ROUND(SUM(Calculator!prev_prin_balance,-E617),2))</f>
        <v/>
      </c>
      <c r="G617" s="69" t="str">
        <f t="shared" si="3"/>
        <v/>
      </c>
      <c r="H617" s="47" t="str">
        <f>IF(A617="","",IF(Calculator!prev_prin_balance=0,MIN(Calculator!prev_heloc_prin_balance+Calculator!prev_heloc_int_balance+K617,MAX(0,Calculator!free_cash_flow+Calculator!loan_payment))+IF($O$7="No",0,Calculator!loan_payment+$I$6),IF($O$7="No",Calculator!free_cash_flow,$I$5)))</f>
        <v/>
      </c>
      <c r="I617" s="47" t="str">
        <f>IF(A617="","",IF($O$7="Yes",$I$6+Calculator!loan_payment,0))</f>
        <v/>
      </c>
      <c r="J617" s="47" t="str">
        <f>IF(A617="","",IF(Calculator!prev_prin_balance&lt;=0,0,IF(Calculator!prev_heloc_prin_balance&lt;Calculator!free_cash_flow,MAX(0,MIN($O$6,D617+Calculator!prev_prin_balance+Calculator!loan_payment)),0)))</f>
        <v/>
      </c>
      <c r="K617" s="47" t="str">
        <f>IF(A617="","",ROUND((B617-Calculator!prev_date)*(Calculator!prev_heloc_rate/$O$8)*MAX(0,Calculator!prev_heloc_prin_balance),2))</f>
        <v/>
      </c>
      <c r="L617" s="47" t="str">
        <f>IF(A617="","",MAX(0,MIN(1*H617,Calculator!prev_heloc_int_balance+K617)))</f>
        <v/>
      </c>
      <c r="M617" s="47" t="str">
        <f>IF(A617="","",(Calculator!prev_heloc_int_balance+K617)-L617)</f>
        <v/>
      </c>
      <c r="N617" s="47" t="str">
        <f t="shared" si="4"/>
        <v/>
      </c>
      <c r="O617" s="47" t="str">
        <f>IF(A617="","",Calculator!prev_heloc_prin_balance-N617)</f>
        <v/>
      </c>
      <c r="P617" s="47" t="str">
        <f t="shared" si="16"/>
        <v/>
      </c>
      <c r="Q617" s="40"/>
      <c r="R617" s="67" t="str">
        <f t="shared" si="5"/>
        <v/>
      </c>
      <c r="S617" s="68" t="str">
        <f t="shared" si="6"/>
        <v/>
      </c>
      <c r="T617" s="47" t="str">
        <f t="shared" si="7"/>
        <v/>
      </c>
      <c r="U617" s="47" t="str">
        <f t="shared" si="8"/>
        <v/>
      </c>
      <c r="V617" s="47" t="str">
        <f t="shared" si="9"/>
        <v/>
      </c>
      <c r="W617" s="47" t="str">
        <f t="shared" si="10"/>
        <v/>
      </c>
      <c r="X617" s="40"/>
      <c r="Y617" s="67" t="str">
        <f t="shared" si="11"/>
        <v/>
      </c>
      <c r="Z617" s="68" t="str">
        <f t="shared" si="12"/>
        <v/>
      </c>
      <c r="AA617" s="47" t="str">
        <f>IF(Y617="","",MIN($D$9+Calculator!free_cash_flow,AD616+AB617))</f>
        <v/>
      </c>
      <c r="AB617" s="47" t="str">
        <f t="shared" si="13"/>
        <v/>
      </c>
      <c r="AC617" s="47" t="str">
        <f t="shared" si="14"/>
        <v/>
      </c>
      <c r="AD617" s="47" t="str">
        <f t="shared" si="15"/>
        <v/>
      </c>
    </row>
    <row r="618" ht="12.75" customHeight="1">
      <c r="A618" s="67" t="str">
        <f>IF(OR(Calculator!prev_total_owed&lt;=0,Calculator!prev_total_owed=""),"",Calculator!prev_pmt_num+1)</f>
        <v/>
      </c>
      <c r="B618" s="68" t="str">
        <f t="shared" si="1"/>
        <v/>
      </c>
      <c r="C618" s="47" t="str">
        <f>IF(A618="","",MIN(D618+Calculator!prev_prin_balance,Calculator!loan_payment+J618))</f>
        <v/>
      </c>
      <c r="D618" s="47" t="str">
        <f>IF(A618="","",ROUND($D$6/12*MAX(0,(Calculator!prev_prin_balance)),2))</f>
        <v/>
      </c>
      <c r="E618" s="47" t="str">
        <f t="shared" si="2"/>
        <v/>
      </c>
      <c r="F618" s="47" t="str">
        <f>IF(A618="","",ROUND(SUM(Calculator!prev_prin_balance,-E618),2))</f>
        <v/>
      </c>
      <c r="G618" s="69" t="str">
        <f t="shared" si="3"/>
        <v/>
      </c>
      <c r="H618" s="47" t="str">
        <f>IF(A618="","",IF(Calculator!prev_prin_balance=0,MIN(Calculator!prev_heloc_prin_balance+Calculator!prev_heloc_int_balance+K618,MAX(0,Calculator!free_cash_flow+Calculator!loan_payment))+IF($O$7="No",0,Calculator!loan_payment+$I$6),IF($O$7="No",Calculator!free_cash_flow,$I$5)))</f>
        <v/>
      </c>
      <c r="I618" s="47" t="str">
        <f>IF(A618="","",IF($O$7="Yes",$I$6+Calculator!loan_payment,0))</f>
        <v/>
      </c>
      <c r="J618" s="47" t="str">
        <f>IF(A618="","",IF(Calculator!prev_prin_balance&lt;=0,0,IF(Calculator!prev_heloc_prin_balance&lt;Calculator!free_cash_flow,MAX(0,MIN($O$6,D618+Calculator!prev_prin_balance+Calculator!loan_payment)),0)))</f>
        <v/>
      </c>
      <c r="K618" s="47" t="str">
        <f>IF(A618="","",ROUND((B618-Calculator!prev_date)*(Calculator!prev_heloc_rate/$O$8)*MAX(0,Calculator!prev_heloc_prin_balance),2))</f>
        <v/>
      </c>
      <c r="L618" s="47" t="str">
        <f>IF(A618="","",MAX(0,MIN(1*H618,Calculator!prev_heloc_int_balance+K618)))</f>
        <v/>
      </c>
      <c r="M618" s="47" t="str">
        <f>IF(A618="","",(Calculator!prev_heloc_int_balance+K618)-L618)</f>
        <v/>
      </c>
      <c r="N618" s="47" t="str">
        <f t="shared" si="4"/>
        <v/>
      </c>
      <c r="O618" s="47" t="str">
        <f>IF(A618="","",Calculator!prev_heloc_prin_balance-N618)</f>
        <v/>
      </c>
      <c r="P618" s="47" t="str">
        <f t="shared" si="16"/>
        <v/>
      </c>
      <c r="Q618" s="40"/>
      <c r="R618" s="67" t="str">
        <f t="shared" si="5"/>
        <v/>
      </c>
      <c r="S618" s="68" t="str">
        <f t="shared" si="6"/>
        <v/>
      </c>
      <c r="T618" s="47" t="str">
        <f t="shared" si="7"/>
        <v/>
      </c>
      <c r="U618" s="47" t="str">
        <f t="shared" si="8"/>
        <v/>
      </c>
      <c r="V618" s="47" t="str">
        <f t="shared" si="9"/>
        <v/>
      </c>
      <c r="W618" s="47" t="str">
        <f t="shared" si="10"/>
        <v/>
      </c>
      <c r="X618" s="40"/>
      <c r="Y618" s="67" t="str">
        <f t="shared" si="11"/>
        <v/>
      </c>
      <c r="Z618" s="68" t="str">
        <f t="shared" si="12"/>
        <v/>
      </c>
      <c r="AA618" s="47" t="str">
        <f>IF(Y618="","",MIN($D$9+Calculator!free_cash_flow,AD617+AB618))</f>
        <v/>
      </c>
      <c r="AB618" s="47" t="str">
        <f t="shared" si="13"/>
        <v/>
      </c>
      <c r="AC618" s="47" t="str">
        <f t="shared" si="14"/>
        <v/>
      </c>
      <c r="AD618" s="47" t="str">
        <f t="shared" si="15"/>
        <v/>
      </c>
    </row>
    <row r="619" ht="12.75" customHeight="1">
      <c r="A619" s="67" t="str">
        <f>IF(OR(Calculator!prev_total_owed&lt;=0,Calculator!prev_total_owed=""),"",Calculator!prev_pmt_num+1)</f>
        <v/>
      </c>
      <c r="B619" s="68" t="str">
        <f t="shared" si="1"/>
        <v/>
      </c>
      <c r="C619" s="47" t="str">
        <f>IF(A619="","",MIN(D619+Calculator!prev_prin_balance,Calculator!loan_payment+J619))</f>
        <v/>
      </c>
      <c r="D619" s="47" t="str">
        <f>IF(A619="","",ROUND($D$6/12*MAX(0,(Calculator!prev_prin_balance)),2))</f>
        <v/>
      </c>
      <c r="E619" s="47" t="str">
        <f t="shared" si="2"/>
        <v/>
      </c>
      <c r="F619" s="47" t="str">
        <f>IF(A619="","",ROUND(SUM(Calculator!prev_prin_balance,-E619),2))</f>
        <v/>
      </c>
      <c r="G619" s="69" t="str">
        <f t="shared" si="3"/>
        <v/>
      </c>
      <c r="H619" s="47" t="str">
        <f>IF(A619="","",IF(Calculator!prev_prin_balance=0,MIN(Calculator!prev_heloc_prin_balance+Calculator!prev_heloc_int_balance+K619,MAX(0,Calculator!free_cash_flow+Calculator!loan_payment))+IF($O$7="No",0,Calculator!loan_payment+$I$6),IF($O$7="No",Calculator!free_cash_flow,$I$5)))</f>
        <v/>
      </c>
      <c r="I619" s="47" t="str">
        <f>IF(A619="","",IF($O$7="Yes",$I$6+Calculator!loan_payment,0))</f>
        <v/>
      </c>
      <c r="J619" s="47" t="str">
        <f>IF(A619="","",IF(Calculator!prev_prin_balance&lt;=0,0,IF(Calculator!prev_heloc_prin_balance&lt;Calculator!free_cash_flow,MAX(0,MIN($O$6,D619+Calculator!prev_prin_balance+Calculator!loan_payment)),0)))</f>
        <v/>
      </c>
      <c r="K619" s="47" t="str">
        <f>IF(A619="","",ROUND((B619-Calculator!prev_date)*(Calculator!prev_heloc_rate/$O$8)*MAX(0,Calculator!prev_heloc_prin_balance),2))</f>
        <v/>
      </c>
      <c r="L619" s="47" t="str">
        <f>IF(A619="","",MAX(0,MIN(1*H619,Calculator!prev_heloc_int_balance+K619)))</f>
        <v/>
      </c>
      <c r="M619" s="47" t="str">
        <f>IF(A619="","",(Calculator!prev_heloc_int_balance+K619)-L619)</f>
        <v/>
      </c>
      <c r="N619" s="47" t="str">
        <f t="shared" si="4"/>
        <v/>
      </c>
      <c r="O619" s="47" t="str">
        <f>IF(A619="","",Calculator!prev_heloc_prin_balance-N619)</f>
        <v/>
      </c>
      <c r="P619" s="47" t="str">
        <f t="shared" si="16"/>
        <v/>
      </c>
      <c r="Q619" s="40"/>
      <c r="R619" s="67" t="str">
        <f t="shared" si="5"/>
        <v/>
      </c>
      <c r="S619" s="68" t="str">
        <f t="shared" si="6"/>
        <v/>
      </c>
      <c r="T619" s="47" t="str">
        <f t="shared" si="7"/>
        <v/>
      </c>
      <c r="U619" s="47" t="str">
        <f t="shared" si="8"/>
        <v/>
      </c>
      <c r="V619" s="47" t="str">
        <f t="shared" si="9"/>
        <v/>
      </c>
      <c r="W619" s="47" t="str">
        <f t="shared" si="10"/>
        <v/>
      </c>
      <c r="X619" s="40"/>
      <c r="Y619" s="67" t="str">
        <f t="shared" si="11"/>
        <v/>
      </c>
      <c r="Z619" s="68" t="str">
        <f t="shared" si="12"/>
        <v/>
      </c>
      <c r="AA619" s="47" t="str">
        <f>IF(Y619="","",MIN($D$9+Calculator!free_cash_flow,AD618+AB619))</f>
        <v/>
      </c>
      <c r="AB619" s="47" t="str">
        <f t="shared" si="13"/>
        <v/>
      </c>
      <c r="AC619" s="47" t="str">
        <f t="shared" si="14"/>
        <v/>
      </c>
      <c r="AD619" s="47" t="str">
        <f t="shared" si="15"/>
        <v/>
      </c>
    </row>
    <row r="620" ht="12.75" customHeight="1">
      <c r="A620" s="67" t="str">
        <f>IF(OR(Calculator!prev_total_owed&lt;=0,Calculator!prev_total_owed=""),"",Calculator!prev_pmt_num+1)</f>
        <v/>
      </c>
      <c r="B620" s="68" t="str">
        <f t="shared" si="1"/>
        <v/>
      </c>
      <c r="C620" s="47" t="str">
        <f>IF(A620="","",MIN(D620+Calculator!prev_prin_balance,Calculator!loan_payment+J620))</f>
        <v/>
      </c>
      <c r="D620" s="47" t="str">
        <f>IF(A620="","",ROUND($D$6/12*MAX(0,(Calculator!prev_prin_balance)),2))</f>
        <v/>
      </c>
      <c r="E620" s="47" t="str">
        <f t="shared" si="2"/>
        <v/>
      </c>
      <c r="F620" s="47" t="str">
        <f>IF(A620="","",ROUND(SUM(Calculator!prev_prin_balance,-E620),2))</f>
        <v/>
      </c>
      <c r="G620" s="69" t="str">
        <f t="shared" si="3"/>
        <v/>
      </c>
      <c r="H620" s="47" t="str">
        <f>IF(A620="","",IF(Calculator!prev_prin_balance=0,MIN(Calculator!prev_heloc_prin_balance+Calculator!prev_heloc_int_balance+K620,MAX(0,Calculator!free_cash_flow+Calculator!loan_payment))+IF($O$7="No",0,Calculator!loan_payment+$I$6),IF($O$7="No",Calculator!free_cash_flow,$I$5)))</f>
        <v/>
      </c>
      <c r="I620" s="47" t="str">
        <f>IF(A620="","",IF($O$7="Yes",$I$6+Calculator!loan_payment,0))</f>
        <v/>
      </c>
      <c r="J620" s="47" t="str">
        <f>IF(A620="","",IF(Calculator!prev_prin_balance&lt;=0,0,IF(Calculator!prev_heloc_prin_balance&lt;Calculator!free_cash_flow,MAX(0,MIN($O$6,D620+Calculator!prev_prin_balance+Calculator!loan_payment)),0)))</f>
        <v/>
      </c>
      <c r="K620" s="47" t="str">
        <f>IF(A620="","",ROUND((B620-Calculator!prev_date)*(Calculator!prev_heloc_rate/$O$8)*MAX(0,Calculator!prev_heloc_prin_balance),2))</f>
        <v/>
      </c>
      <c r="L620" s="47" t="str">
        <f>IF(A620="","",MAX(0,MIN(1*H620,Calculator!prev_heloc_int_balance+K620)))</f>
        <v/>
      </c>
      <c r="M620" s="47" t="str">
        <f>IF(A620="","",(Calculator!prev_heloc_int_balance+K620)-L620)</f>
        <v/>
      </c>
      <c r="N620" s="47" t="str">
        <f t="shared" si="4"/>
        <v/>
      </c>
      <c r="O620" s="47" t="str">
        <f>IF(A620="","",Calculator!prev_heloc_prin_balance-N620)</f>
        <v/>
      </c>
      <c r="P620" s="47" t="str">
        <f t="shared" si="16"/>
        <v/>
      </c>
      <c r="Q620" s="40"/>
      <c r="R620" s="67" t="str">
        <f t="shared" si="5"/>
        <v/>
      </c>
      <c r="S620" s="68" t="str">
        <f t="shared" si="6"/>
        <v/>
      </c>
      <c r="T620" s="47" t="str">
        <f t="shared" si="7"/>
        <v/>
      </c>
      <c r="U620" s="47" t="str">
        <f t="shared" si="8"/>
        <v/>
      </c>
      <c r="V620" s="47" t="str">
        <f t="shared" si="9"/>
        <v/>
      </c>
      <c r="W620" s="47" t="str">
        <f t="shared" si="10"/>
        <v/>
      </c>
      <c r="X620" s="40"/>
      <c r="Y620" s="67" t="str">
        <f t="shared" si="11"/>
        <v/>
      </c>
      <c r="Z620" s="68" t="str">
        <f t="shared" si="12"/>
        <v/>
      </c>
      <c r="AA620" s="47" t="str">
        <f>IF(Y620="","",MIN($D$9+Calculator!free_cash_flow,AD619+AB620))</f>
        <v/>
      </c>
      <c r="AB620" s="47" t="str">
        <f t="shared" si="13"/>
        <v/>
      </c>
      <c r="AC620" s="47" t="str">
        <f t="shared" si="14"/>
        <v/>
      </c>
      <c r="AD620" s="47" t="str">
        <f t="shared" si="15"/>
        <v/>
      </c>
    </row>
    <row r="621" ht="12.75" customHeight="1">
      <c r="A621" s="67" t="str">
        <f>IF(OR(Calculator!prev_total_owed&lt;=0,Calculator!prev_total_owed=""),"",Calculator!prev_pmt_num+1)</f>
        <v/>
      </c>
      <c r="B621" s="68" t="str">
        <f t="shared" si="1"/>
        <v/>
      </c>
      <c r="C621" s="47" t="str">
        <f>IF(A621="","",MIN(D621+Calculator!prev_prin_balance,Calculator!loan_payment+J621))</f>
        <v/>
      </c>
      <c r="D621" s="47" t="str">
        <f>IF(A621="","",ROUND($D$6/12*MAX(0,(Calculator!prev_prin_balance)),2))</f>
        <v/>
      </c>
      <c r="E621" s="47" t="str">
        <f t="shared" si="2"/>
        <v/>
      </c>
      <c r="F621" s="47" t="str">
        <f>IF(A621="","",ROUND(SUM(Calculator!prev_prin_balance,-E621),2))</f>
        <v/>
      </c>
      <c r="G621" s="69" t="str">
        <f t="shared" si="3"/>
        <v/>
      </c>
      <c r="H621" s="47" t="str">
        <f>IF(A621="","",IF(Calculator!prev_prin_balance=0,MIN(Calculator!prev_heloc_prin_balance+Calculator!prev_heloc_int_balance+K621,MAX(0,Calculator!free_cash_flow+Calculator!loan_payment))+IF($O$7="No",0,Calculator!loan_payment+$I$6),IF($O$7="No",Calculator!free_cash_flow,$I$5)))</f>
        <v/>
      </c>
      <c r="I621" s="47" t="str">
        <f>IF(A621="","",IF($O$7="Yes",$I$6+Calculator!loan_payment,0))</f>
        <v/>
      </c>
      <c r="J621" s="47" t="str">
        <f>IF(A621="","",IF(Calculator!prev_prin_balance&lt;=0,0,IF(Calculator!prev_heloc_prin_balance&lt;Calculator!free_cash_flow,MAX(0,MIN($O$6,D621+Calculator!prev_prin_balance+Calculator!loan_payment)),0)))</f>
        <v/>
      </c>
      <c r="K621" s="47" t="str">
        <f>IF(A621="","",ROUND((B621-Calculator!prev_date)*(Calculator!prev_heloc_rate/$O$8)*MAX(0,Calculator!prev_heloc_prin_balance),2))</f>
        <v/>
      </c>
      <c r="L621" s="47" t="str">
        <f>IF(A621="","",MAX(0,MIN(1*H621,Calculator!prev_heloc_int_balance+K621)))</f>
        <v/>
      </c>
      <c r="M621" s="47" t="str">
        <f>IF(A621="","",(Calculator!prev_heloc_int_balance+K621)-L621)</f>
        <v/>
      </c>
      <c r="N621" s="47" t="str">
        <f t="shared" si="4"/>
        <v/>
      </c>
      <c r="O621" s="47" t="str">
        <f>IF(A621="","",Calculator!prev_heloc_prin_balance-N621)</f>
        <v/>
      </c>
      <c r="P621" s="47" t="str">
        <f t="shared" si="16"/>
        <v/>
      </c>
      <c r="Q621" s="40"/>
      <c r="R621" s="67" t="str">
        <f t="shared" si="5"/>
        <v/>
      </c>
      <c r="S621" s="68" t="str">
        <f t="shared" si="6"/>
        <v/>
      </c>
      <c r="T621" s="47" t="str">
        <f t="shared" si="7"/>
        <v/>
      </c>
      <c r="U621" s="47" t="str">
        <f t="shared" si="8"/>
        <v/>
      </c>
      <c r="V621" s="47" t="str">
        <f t="shared" si="9"/>
        <v/>
      </c>
      <c r="W621" s="47" t="str">
        <f t="shared" si="10"/>
        <v/>
      </c>
      <c r="X621" s="40"/>
      <c r="Y621" s="67" t="str">
        <f t="shared" si="11"/>
        <v/>
      </c>
      <c r="Z621" s="68" t="str">
        <f t="shared" si="12"/>
        <v/>
      </c>
      <c r="AA621" s="47" t="str">
        <f>IF(Y621="","",MIN($D$9+Calculator!free_cash_flow,AD620+AB621))</f>
        <v/>
      </c>
      <c r="AB621" s="47" t="str">
        <f t="shared" si="13"/>
        <v/>
      </c>
      <c r="AC621" s="47" t="str">
        <f t="shared" si="14"/>
        <v/>
      </c>
      <c r="AD621" s="47" t="str">
        <f t="shared" si="15"/>
        <v/>
      </c>
    </row>
    <row r="622" ht="12.75" customHeight="1">
      <c r="A622" s="67" t="str">
        <f>IF(OR(Calculator!prev_total_owed&lt;=0,Calculator!prev_total_owed=""),"",Calculator!prev_pmt_num+1)</f>
        <v/>
      </c>
      <c r="B622" s="68" t="str">
        <f t="shared" si="1"/>
        <v/>
      </c>
      <c r="C622" s="47" t="str">
        <f>IF(A622="","",MIN(D622+Calculator!prev_prin_balance,Calculator!loan_payment+J622))</f>
        <v/>
      </c>
      <c r="D622" s="47" t="str">
        <f>IF(A622="","",ROUND($D$6/12*MAX(0,(Calculator!prev_prin_balance)),2))</f>
        <v/>
      </c>
      <c r="E622" s="47" t="str">
        <f t="shared" si="2"/>
        <v/>
      </c>
      <c r="F622" s="47" t="str">
        <f>IF(A622="","",ROUND(SUM(Calculator!prev_prin_balance,-E622),2))</f>
        <v/>
      </c>
      <c r="G622" s="69" t="str">
        <f t="shared" si="3"/>
        <v/>
      </c>
      <c r="H622" s="47" t="str">
        <f>IF(A622="","",IF(Calculator!prev_prin_balance=0,MIN(Calculator!prev_heloc_prin_balance+Calculator!prev_heloc_int_balance+K622,MAX(0,Calculator!free_cash_flow+Calculator!loan_payment))+IF($O$7="No",0,Calculator!loan_payment+$I$6),IF($O$7="No",Calculator!free_cash_flow,$I$5)))</f>
        <v/>
      </c>
      <c r="I622" s="47" t="str">
        <f>IF(A622="","",IF($O$7="Yes",$I$6+Calculator!loan_payment,0))</f>
        <v/>
      </c>
      <c r="J622" s="47" t="str">
        <f>IF(A622="","",IF(Calculator!prev_prin_balance&lt;=0,0,IF(Calculator!prev_heloc_prin_balance&lt;Calculator!free_cash_flow,MAX(0,MIN($O$6,D622+Calculator!prev_prin_balance+Calculator!loan_payment)),0)))</f>
        <v/>
      </c>
      <c r="K622" s="47" t="str">
        <f>IF(A622="","",ROUND((B622-Calculator!prev_date)*(Calculator!prev_heloc_rate/$O$8)*MAX(0,Calculator!prev_heloc_prin_balance),2))</f>
        <v/>
      </c>
      <c r="L622" s="47" t="str">
        <f>IF(A622="","",MAX(0,MIN(1*H622,Calculator!prev_heloc_int_balance+K622)))</f>
        <v/>
      </c>
      <c r="M622" s="47" t="str">
        <f>IF(A622="","",(Calculator!prev_heloc_int_balance+K622)-L622)</f>
        <v/>
      </c>
      <c r="N622" s="47" t="str">
        <f t="shared" si="4"/>
        <v/>
      </c>
      <c r="O622" s="47" t="str">
        <f>IF(A622="","",Calculator!prev_heloc_prin_balance-N622)</f>
        <v/>
      </c>
      <c r="P622" s="47" t="str">
        <f t="shared" si="16"/>
        <v/>
      </c>
      <c r="Q622" s="40"/>
      <c r="R622" s="67" t="str">
        <f t="shared" si="5"/>
        <v/>
      </c>
      <c r="S622" s="68" t="str">
        <f t="shared" si="6"/>
        <v/>
      </c>
      <c r="T622" s="47" t="str">
        <f t="shared" si="7"/>
        <v/>
      </c>
      <c r="U622" s="47" t="str">
        <f t="shared" si="8"/>
        <v/>
      </c>
      <c r="V622" s="47" t="str">
        <f t="shared" si="9"/>
        <v/>
      </c>
      <c r="W622" s="47" t="str">
        <f t="shared" si="10"/>
        <v/>
      </c>
      <c r="X622" s="40"/>
      <c r="Y622" s="67" t="str">
        <f t="shared" si="11"/>
        <v/>
      </c>
      <c r="Z622" s="68" t="str">
        <f t="shared" si="12"/>
        <v/>
      </c>
      <c r="AA622" s="47" t="str">
        <f>IF(Y622="","",MIN($D$9+Calculator!free_cash_flow,AD621+AB622))</f>
        <v/>
      </c>
      <c r="AB622" s="47" t="str">
        <f t="shared" si="13"/>
        <v/>
      </c>
      <c r="AC622" s="47" t="str">
        <f t="shared" si="14"/>
        <v/>
      </c>
      <c r="AD622" s="47" t="str">
        <f t="shared" si="15"/>
        <v/>
      </c>
    </row>
    <row r="623" ht="12.75" customHeight="1">
      <c r="A623" s="67" t="str">
        <f>IF(OR(Calculator!prev_total_owed&lt;=0,Calculator!prev_total_owed=""),"",Calculator!prev_pmt_num+1)</f>
        <v/>
      </c>
      <c r="B623" s="68" t="str">
        <f t="shared" si="1"/>
        <v/>
      </c>
      <c r="C623" s="47" t="str">
        <f>IF(A623="","",MIN(D623+Calculator!prev_prin_balance,Calculator!loan_payment+J623))</f>
        <v/>
      </c>
      <c r="D623" s="47" t="str">
        <f>IF(A623="","",ROUND($D$6/12*MAX(0,(Calculator!prev_prin_balance)),2))</f>
        <v/>
      </c>
      <c r="E623" s="47" t="str">
        <f t="shared" si="2"/>
        <v/>
      </c>
      <c r="F623" s="47" t="str">
        <f>IF(A623="","",ROUND(SUM(Calculator!prev_prin_balance,-E623),2))</f>
        <v/>
      </c>
      <c r="G623" s="69" t="str">
        <f t="shared" si="3"/>
        <v/>
      </c>
      <c r="H623" s="47" t="str">
        <f>IF(A623="","",IF(Calculator!prev_prin_balance=0,MIN(Calculator!prev_heloc_prin_balance+Calculator!prev_heloc_int_balance+K623,MAX(0,Calculator!free_cash_flow+Calculator!loan_payment))+IF($O$7="No",0,Calculator!loan_payment+$I$6),IF($O$7="No",Calculator!free_cash_flow,$I$5)))</f>
        <v/>
      </c>
      <c r="I623" s="47" t="str">
        <f>IF(A623="","",IF($O$7="Yes",$I$6+Calculator!loan_payment,0))</f>
        <v/>
      </c>
      <c r="J623" s="47" t="str">
        <f>IF(A623="","",IF(Calculator!prev_prin_balance&lt;=0,0,IF(Calculator!prev_heloc_prin_balance&lt;Calculator!free_cash_flow,MAX(0,MIN($O$6,D623+Calculator!prev_prin_balance+Calculator!loan_payment)),0)))</f>
        <v/>
      </c>
      <c r="K623" s="47" t="str">
        <f>IF(A623="","",ROUND((B623-Calculator!prev_date)*(Calculator!prev_heloc_rate/$O$8)*MAX(0,Calculator!prev_heloc_prin_balance),2))</f>
        <v/>
      </c>
      <c r="L623" s="47" t="str">
        <f>IF(A623="","",MAX(0,MIN(1*H623,Calculator!prev_heloc_int_balance+K623)))</f>
        <v/>
      </c>
      <c r="M623" s="47" t="str">
        <f>IF(A623="","",(Calculator!prev_heloc_int_balance+K623)-L623)</f>
        <v/>
      </c>
      <c r="N623" s="47" t="str">
        <f t="shared" si="4"/>
        <v/>
      </c>
      <c r="O623" s="47" t="str">
        <f>IF(A623="","",Calculator!prev_heloc_prin_balance-N623)</f>
        <v/>
      </c>
      <c r="P623" s="47" t="str">
        <f t="shared" si="16"/>
        <v/>
      </c>
      <c r="Q623" s="40"/>
      <c r="R623" s="67" t="str">
        <f t="shared" si="5"/>
        <v/>
      </c>
      <c r="S623" s="68" t="str">
        <f t="shared" si="6"/>
        <v/>
      </c>
      <c r="T623" s="47" t="str">
        <f t="shared" si="7"/>
        <v/>
      </c>
      <c r="U623" s="47" t="str">
        <f t="shared" si="8"/>
        <v/>
      </c>
      <c r="V623" s="47" t="str">
        <f t="shared" si="9"/>
        <v/>
      </c>
      <c r="W623" s="47" t="str">
        <f t="shared" si="10"/>
        <v/>
      </c>
      <c r="X623" s="40"/>
      <c r="Y623" s="67" t="str">
        <f t="shared" si="11"/>
        <v/>
      </c>
      <c r="Z623" s="68" t="str">
        <f t="shared" si="12"/>
        <v/>
      </c>
      <c r="AA623" s="47" t="str">
        <f>IF(Y623="","",MIN($D$9+Calculator!free_cash_flow,AD622+AB623))</f>
        <v/>
      </c>
      <c r="AB623" s="47" t="str">
        <f t="shared" si="13"/>
        <v/>
      </c>
      <c r="AC623" s="47" t="str">
        <f t="shared" si="14"/>
        <v/>
      </c>
      <c r="AD623" s="47" t="str">
        <f t="shared" si="15"/>
        <v/>
      </c>
    </row>
    <row r="624" ht="12.75" customHeight="1">
      <c r="A624" s="67" t="str">
        <f>IF(OR(Calculator!prev_total_owed&lt;=0,Calculator!prev_total_owed=""),"",Calculator!prev_pmt_num+1)</f>
        <v/>
      </c>
      <c r="B624" s="68" t="str">
        <f t="shared" si="1"/>
        <v/>
      </c>
      <c r="C624" s="47" t="str">
        <f>IF(A624="","",MIN(D624+Calculator!prev_prin_balance,Calculator!loan_payment+J624))</f>
        <v/>
      </c>
      <c r="D624" s="47" t="str">
        <f>IF(A624="","",ROUND($D$6/12*MAX(0,(Calculator!prev_prin_balance)),2))</f>
        <v/>
      </c>
      <c r="E624" s="47" t="str">
        <f t="shared" si="2"/>
        <v/>
      </c>
      <c r="F624" s="47" t="str">
        <f>IF(A624="","",ROUND(SUM(Calculator!prev_prin_balance,-E624),2))</f>
        <v/>
      </c>
      <c r="G624" s="69" t="str">
        <f t="shared" si="3"/>
        <v/>
      </c>
      <c r="H624" s="47" t="str">
        <f>IF(A624="","",IF(Calculator!prev_prin_balance=0,MIN(Calculator!prev_heloc_prin_balance+Calculator!prev_heloc_int_balance+K624,MAX(0,Calculator!free_cash_flow+Calculator!loan_payment))+IF($O$7="No",0,Calculator!loan_payment+$I$6),IF($O$7="No",Calculator!free_cash_flow,$I$5)))</f>
        <v/>
      </c>
      <c r="I624" s="47" t="str">
        <f>IF(A624="","",IF($O$7="Yes",$I$6+Calculator!loan_payment,0))</f>
        <v/>
      </c>
      <c r="J624" s="47" t="str">
        <f>IF(A624="","",IF(Calculator!prev_prin_balance&lt;=0,0,IF(Calculator!prev_heloc_prin_balance&lt;Calculator!free_cash_flow,MAX(0,MIN($O$6,D624+Calculator!prev_prin_balance+Calculator!loan_payment)),0)))</f>
        <v/>
      </c>
      <c r="K624" s="47" t="str">
        <f>IF(A624="","",ROUND((B624-Calculator!prev_date)*(Calculator!prev_heloc_rate/$O$8)*MAX(0,Calculator!prev_heloc_prin_balance),2))</f>
        <v/>
      </c>
      <c r="L624" s="47" t="str">
        <f>IF(A624="","",MAX(0,MIN(1*H624,Calculator!prev_heloc_int_balance+K624)))</f>
        <v/>
      </c>
      <c r="M624" s="47" t="str">
        <f>IF(A624="","",(Calculator!prev_heloc_int_balance+K624)-L624)</f>
        <v/>
      </c>
      <c r="N624" s="47" t="str">
        <f t="shared" si="4"/>
        <v/>
      </c>
      <c r="O624" s="47" t="str">
        <f>IF(A624="","",Calculator!prev_heloc_prin_balance-N624)</f>
        <v/>
      </c>
      <c r="P624" s="47" t="str">
        <f t="shared" si="16"/>
        <v/>
      </c>
      <c r="Q624" s="40"/>
      <c r="R624" s="67" t="str">
        <f t="shared" si="5"/>
        <v/>
      </c>
      <c r="S624" s="68" t="str">
        <f t="shared" si="6"/>
        <v/>
      </c>
      <c r="T624" s="47" t="str">
        <f t="shared" si="7"/>
        <v/>
      </c>
      <c r="U624" s="47" t="str">
        <f t="shared" si="8"/>
        <v/>
      </c>
      <c r="V624" s="47" t="str">
        <f t="shared" si="9"/>
        <v/>
      </c>
      <c r="W624" s="47" t="str">
        <f t="shared" si="10"/>
        <v/>
      </c>
      <c r="X624" s="40"/>
      <c r="Y624" s="67" t="str">
        <f t="shared" si="11"/>
        <v/>
      </c>
      <c r="Z624" s="68" t="str">
        <f t="shared" si="12"/>
        <v/>
      </c>
      <c r="AA624" s="47" t="str">
        <f>IF(Y624="","",MIN($D$9+Calculator!free_cash_flow,AD623+AB624))</f>
        <v/>
      </c>
      <c r="AB624" s="47" t="str">
        <f t="shared" si="13"/>
        <v/>
      </c>
      <c r="AC624" s="47" t="str">
        <f t="shared" si="14"/>
        <v/>
      </c>
      <c r="AD624" s="47" t="str">
        <f t="shared" si="15"/>
        <v/>
      </c>
    </row>
    <row r="625" ht="12.75" customHeight="1">
      <c r="A625" s="67" t="str">
        <f>IF(OR(Calculator!prev_total_owed&lt;=0,Calculator!prev_total_owed=""),"",Calculator!prev_pmt_num+1)</f>
        <v/>
      </c>
      <c r="B625" s="68" t="str">
        <f t="shared" si="1"/>
        <v/>
      </c>
      <c r="C625" s="47" t="str">
        <f>IF(A625="","",MIN(D625+Calculator!prev_prin_balance,Calculator!loan_payment+J625))</f>
        <v/>
      </c>
      <c r="D625" s="47" t="str">
        <f>IF(A625="","",ROUND($D$6/12*MAX(0,(Calculator!prev_prin_balance)),2))</f>
        <v/>
      </c>
      <c r="E625" s="47" t="str">
        <f t="shared" si="2"/>
        <v/>
      </c>
      <c r="F625" s="47" t="str">
        <f>IF(A625="","",ROUND(SUM(Calculator!prev_prin_balance,-E625),2))</f>
        <v/>
      </c>
      <c r="G625" s="69" t="str">
        <f t="shared" si="3"/>
        <v/>
      </c>
      <c r="H625" s="47" t="str">
        <f>IF(A625="","",IF(Calculator!prev_prin_balance=0,MIN(Calculator!prev_heloc_prin_balance+Calculator!prev_heloc_int_balance+K625,MAX(0,Calculator!free_cash_flow+Calculator!loan_payment))+IF($O$7="No",0,Calculator!loan_payment+$I$6),IF($O$7="No",Calculator!free_cash_flow,$I$5)))</f>
        <v/>
      </c>
      <c r="I625" s="47" t="str">
        <f>IF(A625="","",IF($O$7="Yes",$I$6+Calculator!loan_payment,0))</f>
        <v/>
      </c>
      <c r="J625" s="47" t="str">
        <f>IF(A625="","",IF(Calculator!prev_prin_balance&lt;=0,0,IF(Calculator!prev_heloc_prin_balance&lt;Calculator!free_cash_flow,MAX(0,MIN($O$6,D625+Calculator!prev_prin_balance+Calculator!loan_payment)),0)))</f>
        <v/>
      </c>
      <c r="K625" s="47" t="str">
        <f>IF(A625="","",ROUND((B625-Calculator!prev_date)*(Calculator!prev_heloc_rate/$O$8)*MAX(0,Calculator!prev_heloc_prin_balance),2))</f>
        <v/>
      </c>
      <c r="L625" s="47" t="str">
        <f>IF(A625="","",MAX(0,MIN(1*H625,Calculator!prev_heloc_int_balance+K625)))</f>
        <v/>
      </c>
      <c r="M625" s="47" t="str">
        <f>IF(A625="","",(Calculator!prev_heloc_int_balance+K625)-L625)</f>
        <v/>
      </c>
      <c r="N625" s="47" t="str">
        <f t="shared" si="4"/>
        <v/>
      </c>
      <c r="O625" s="47" t="str">
        <f>IF(A625="","",Calculator!prev_heloc_prin_balance-N625)</f>
        <v/>
      </c>
      <c r="P625" s="47" t="str">
        <f t="shared" si="16"/>
        <v/>
      </c>
      <c r="Q625" s="40"/>
      <c r="R625" s="67" t="str">
        <f t="shared" si="5"/>
        <v/>
      </c>
      <c r="S625" s="68" t="str">
        <f t="shared" si="6"/>
        <v/>
      </c>
      <c r="T625" s="47" t="str">
        <f t="shared" si="7"/>
        <v/>
      </c>
      <c r="U625" s="47" t="str">
        <f t="shared" si="8"/>
        <v/>
      </c>
      <c r="V625" s="47" t="str">
        <f t="shared" si="9"/>
        <v/>
      </c>
      <c r="W625" s="47" t="str">
        <f t="shared" si="10"/>
        <v/>
      </c>
      <c r="X625" s="40"/>
      <c r="Y625" s="67" t="str">
        <f t="shared" si="11"/>
        <v/>
      </c>
      <c r="Z625" s="68" t="str">
        <f t="shared" si="12"/>
        <v/>
      </c>
      <c r="AA625" s="47" t="str">
        <f>IF(Y625="","",MIN($D$9+Calculator!free_cash_flow,AD624+AB625))</f>
        <v/>
      </c>
      <c r="AB625" s="47" t="str">
        <f t="shared" si="13"/>
        <v/>
      </c>
      <c r="AC625" s="47" t="str">
        <f t="shared" si="14"/>
        <v/>
      </c>
      <c r="AD625" s="47" t="str">
        <f t="shared" si="15"/>
        <v/>
      </c>
    </row>
    <row r="626" ht="12.75" customHeight="1">
      <c r="A626" s="67" t="str">
        <f>IF(OR(Calculator!prev_total_owed&lt;=0,Calculator!prev_total_owed=""),"",Calculator!prev_pmt_num+1)</f>
        <v/>
      </c>
      <c r="B626" s="68" t="str">
        <f t="shared" si="1"/>
        <v/>
      </c>
      <c r="C626" s="47" t="str">
        <f>IF(A626="","",MIN(D626+Calculator!prev_prin_balance,Calculator!loan_payment+J626))</f>
        <v/>
      </c>
      <c r="D626" s="47" t="str">
        <f>IF(A626="","",ROUND($D$6/12*MAX(0,(Calculator!prev_prin_balance)),2))</f>
        <v/>
      </c>
      <c r="E626" s="47" t="str">
        <f t="shared" si="2"/>
        <v/>
      </c>
      <c r="F626" s="47" t="str">
        <f>IF(A626="","",ROUND(SUM(Calculator!prev_prin_balance,-E626),2))</f>
        <v/>
      </c>
      <c r="G626" s="69" t="str">
        <f t="shared" si="3"/>
        <v/>
      </c>
      <c r="H626" s="47" t="str">
        <f>IF(A626="","",IF(Calculator!prev_prin_balance=0,MIN(Calculator!prev_heloc_prin_balance+Calculator!prev_heloc_int_balance+K626,MAX(0,Calculator!free_cash_flow+Calculator!loan_payment))+IF($O$7="No",0,Calculator!loan_payment+$I$6),IF($O$7="No",Calculator!free_cash_flow,$I$5)))</f>
        <v/>
      </c>
      <c r="I626" s="47" t="str">
        <f>IF(A626="","",IF($O$7="Yes",$I$6+Calculator!loan_payment,0))</f>
        <v/>
      </c>
      <c r="J626" s="47" t="str">
        <f>IF(A626="","",IF(Calculator!prev_prin_balance&lt;=0,0,IF(Calculator!prev_heloc_prin_balance&lt;Calculator!free_cash_flow,MAX(0,MIN($O$6,D626+Calculator!prev_prin_balance+Calculator!loan_payment)),0)))</f>
        <v/>
      </c>
      <c r="K626" s="47" t="str">
        <f>IF(A626="","",ROUND((B626-Calculator!prev_date)*(Calculator!prev_heloc_rate/$O$8)*MAX(0,Calculator!prev_heloc_prin_balance),2))</f>
        <v/>
      </c>
      <c r="L626" s="47" t="str">
        <f>IF(A626="","",MAX(0,MIN(1*H626,Calculator!prev_heloc_int_balance+K626)))</f>
        <v/>
      </c>
      <c r="M626" s="47" t="str">
        <f>IF(A626="","",(Calculator!prev_heloc_int_balance+K626)-L626)</f>
        <v/>
      </c>
      <c r="N626" s="47" t="str">
        <f t="shared" si="4"/>
        <v/>
      </c>
      <c r="O626" s="47" t="str">
        <f>IF(A626="","",Calculator!prev_heloc_prin_balance-N626)</f>
        <v/>
      </c>
      <c r="P626" s="47" t="str">
        <f t="shared" si="16"/>
        <v/>
      </c>
      <c r="Q626" s="40"/>
      <c r="R626" s="67" t="str">
        <f t="shared" si="5"/>
        <v/>
      </c>
      <c r="S626" s="68" t="str">
        <f t="shared" si="6"/>
        <v/>
      </c>
      <c r="T626" s="47" t="str">
        <f t="shared" si="7"/>
        <v/>
      </c>
      <c r="U626" s="47" t="str">
        <f t="shared" si="8"/>
        <v/>
      </c>
      <c r="V626" s="47" t="str">
        <f t="shared" si="9"/>
        <v/>
      </c>
      <c r="W626" s="47" t="str">
        <f t="shared" si="10"/>
        <v/>
      </c>
      <c r="X626" s="40"/>
      <c r="Y626" s="67" t="str">
        <f t="shared" si="11"/>
        <v/>
      </c>
      <c r="Z626" s="68" t="str">
        <f t="shared" si="12"/>
        <v/>
      </c>
      <c r="AA626" s="47" t="str">
        <f>IF(Y626="","",MIN($D$9+Calculator!free_cash_flow,AD625+AB626))</f>
        <v/>
      </c>
      <c r="AB626" s="47" t="str">
        <f t="shared" si="13"/>
        <v/>
      </c>
      <c r="AC626" s="47" t="str">
        <f t="shared" si="14"/>
        <v/>
      </c>
      <c r="AD626" s="47" t="str">
        <f t="shared" si="15"/>
        <v/>
      </c>
    </row>
    <row r="627" ht="12.75" customHeight="1">
      <c r="A627" s="67" t="str">
        <f>IF(OR(Calculator!prev_total_owed&lt;=0,Calculator!prev_total_owed=""),"",Calculator!prev_pmt_num+1)</f>
        <v/>
      </c>
      <c r="B627" s="68" t="str">
        <f t="shared" si="1"/>
        <v/>
      </c>
      <c r="C627" s="47" t="str">
        <f>IF(A627="","",MIN(D627+Calculator!prev_prin_balance,Calculator!loan_payment+J627))</f>
        <v/>
      </c>
      <c r="D627" s="47" t="str">
        <f>IF(A627="","",ROUND($D$6/12*MAX(0,(Calculator!prev_prin_balance)),2))</f>
        <v/>
      </c>
      <c r="E627" s="47" t="str">
        <f t="shared" si="2"/>
        <v/>
      </c>
      <c r="F627" s="47" t="str">
        <f>IF(A627="","",ROUND(SUM(Calculator!prev_prin_balance,-E627),2))</f>
        <v/>
      </c>
      <c r="G627" s="69" t="str">
        <f t="shared" si="3"/>
        <v/>
      </c>
      <c r="H627" s="47" t="str">
        <f>IF(A627="","",IF(Calculator!prev_prin_balance=0,MIN(Calculator!prev_heloc_prin_balance+Calculator!prev_heloc_int_balance+K627,MAX(0,Calculator!free_cash_flow+Calculator!loan_payment))+IF($O$7="No",0,Calculator!loan_payment+$I$6),IF($O$7="No",Calculator!free_cash_flow,$I$5)))</f>
        <v/>
      </c>
      <c r="I627" s="47" t="str">
        <f>IF(A627="","",IF($O$7="Yes",$I$6+Calculator!loan_payment,0))</f>
        <v/>
      </c>
      <c r="J627" s="47" t="str">
        <f>IF(A627="","",IF(Calculator!prev_prin_balance&lt;=0,0,IF(Calculator!prev_heloc_prin_balance&lt;Calculator!free_cash_flow,MAX(0,MIN($O$6,D627+Calculator!prev_prin_balance+Calculator!loan_payment)),0)))</f>
        <v/>
      </c>
      <c r="K627" s="47" t="str">
        <f>IF(A627="","",ROUND((B627-Calculator!prev_date)*(Calculator!prev_heloc_rate/$O$8)*MAX(0,Calculator!prev_heloc_prin_balance),2))</f>
        <v/>
      </c>
      <c r="L627" s="47" t="str">
        <f>IF(A627="","",MAX(0,MIN(1*H627,Calculator!prev_heloc_int_balance+K627)))</f>
        <v/>
      </c>
      <c r="M627" s="47" t="str">
        <f>IF(A627="","",(Calculator!prev_heloc_int_balance+K627)-L627)</f>
        <v/>
      </c>
      <c r="N627" s="47" t="str">
        <f t="shared" si="4"/>
        <v/>
      </c>
      <c r="O627" s="47" t="str">
        <f>IF(A627="","",Calculator!prev_heloc_prin_balance-N627)</f>
        <v/>
      </c>
      <c r="P627" s="47" t="str">
        <f t="shared" si="16"/>
        <v/>
      </c>
      <c r="Q627" s="40"/>
      <c r="R627" s="67" t="str">
        <f t="shared" si="5"/>
        <v/>
      </c>
      <c r="S627" s="68" t="str">
        <f t="shared" si="6"/>
        <v/>
      </c>
      <c r="T627" s="47" t="str">
        <f t="shared" si="7"/>
        <v/>
      </c>
      <c r="U627" s="47" t="str">
        <f t="shared" si="8"/>
        <v/>
      </c>
      <c r="V627" s="47" t="str">
        <f t="shared" si="9"/>
        <v/>
      </c>
      <c r="W627" s="47" t="str">
        <f t="shared" si="10"/>
        <v/>
      </c>
      <c r="X627" s="40"/>
      <c r="Y627" s="67" t="str">
        <f t="shared" si="11"/>
        <v/>
      </c>
      <c r="Z627" s="68" t="str">
        <f t="shared" si="12"/>
        <v/>
      </c>
      <c r="AA627" s="47" t="str">
        <f>IF(Y627="","",MIN($D$9+Calculator!free_cash_flow,AD626+AB627))</f>
        <v/>
      </c>
      <c r="AB627" s="47" t="str">
        <f t="shared" si="13"/>
        <v/>
      </c>
      <c r="AC627" s="47" t="str">
        <f t="shared" si="14"/>
        <v/>
      </c>
      <c r="AD627" s="47" t="str">
        <f t="shared" si="15"/>
        <v/>
      </c>
    </row>
    <row r="628" ht="12.75" customHeight="1">
      <c r="A628" s="67" t="str">
        <f>IF(OR(Calculator!prev_total_owed&lt;=0,Calculator!prev_total_owed=""),"",Calculator!prev_pmt_num+1)</f>
        <v/>
      </c>
      <c r="B628" s="68" t="str">
        <f t="shared" si="1"/>
        <v/>
      </c>
      <c r="C628" s="47" t="str">
        <f>IF(A628="","",MIN(D628+Calculator!prev_prin_balance,Calculator!loan_payment+J628))</f>
        <v/>
      </c>
      <c r="D628" s="47" t="str">
        <f>IF(A628="","",ROUND($D$6/12*MAX(0,(Calculator!prev_prin_balance)),2))</f>
        <v/>
      </c>
      <c r="E628" s="47" t="str">
        <f t="shared" si="2"/>
        <v/>
      </c>
      <c r="F628" s="47" t="str">
        <f>IF(A628="","",ROUND(SUM(Calculator!prev_prin_balance,-E628),2))</f>
        <v/>
      </c>
      <c r="G628" s="69" t="str">
        <f t="shared" si="3"/>
        <v/>
      </c>
      <c r="H628" s="47" t="str">
        <f>IF(A628="","",IF(Calculator!prev_prin_balance=0,MIN(Calculator!prev_heloc_prin_balance+Calculator!prev_heloc_int_balance+K628,MAX(0,Calculator!free_cash_flow+Calculator!loan_payment))+IF($O$7="No",0,Calculator!loan_payment+$I$6),IF($O$7="No",Calculator!free_cash_flow,$I$5)))</f>
        <v/>
      </c>
      <c r="I628" s="47" t="str">
        <f>IF(A628="","",IF($O$7="Yes",$I$6+Calculator!loan_payment,0))</f>
        <v/>
      </c>
      <c r="J628" s="47" t="str">
        <f>IF(A628="","",IF(Calculator!prev_prin_balance&lt;=0,0,IF(Calculator!prev_heloc_prin_balance&lt;Calculator!free_cash_flow,MAX(0,MIN($O$6,D628+Calculator!prev_prin_balance+Calculator!loan_payment)),0)))</f>
        <v/>
      </c>
      <c r="K628" s="47" t="str">
        <f>IF(A628="","",ROUND((B628-Calculator!prev_date)*(Calculator!prev_heloc_rate/$O$8)*MAX(0,Calculator!prev_heloc_prin_balance),2))</f>
        <v/>
      </c>
      <c r="L628" s="47" t="str">
        <f>IF(A628="","",MAX(0,MIN(1*H628,Calculator!prev_heloc_int_balance+K628)))</f>
        <v/>
      </c>
      <c r="M628" s="47" t="str">
        <f>IF(A628="","",(Calculator!prev_heloc_int_balance+K628)-L628)</f>
        <v/>
      </c>
      <c r="N628" s="47" t="str">
        <f t="shared" si="4"/>
        <v/>
      </c>
      <c r="O628" s="47" t="str">
        <f>IF(A628="","",Calculator!prev_heloc_prin_balance-N628)</f>
        <v/>
      </c>
      <c r="P628" s="47" t="str">
        <f t="shared" si="16"/>
        <v/>
      </c>
      <c r="Q628" s="40"/>
      <c r="R628" s="67" t="str">
        <f t="shared" si="5"/>
        <v/>
      </c>
      <c r="S628" s="68" t="str">
        <f t="shared" si="6"/>
        <v/>
      </c>
      <c r="T628" s="47" t="str">
        <f t="shared" si="7"/>
        <v/>
      </c>
      <c r="U628" s="47" t="str">
        <f t="shared" si="8"/>
        <v/>
      </c>
      <c r="V628" s="47" t="str">
        <f t="shared" si="9"/>
        <v/>
      </c>
      <c r="W628" s="47" t="str">
        <f t="shared" si="10"/>
        <v/>
      </c>
      <c r="X628" s="40"/>
      <c r="Y628" s="67" t="str">
        <f t="shared" si="11"/>
        <v/>
      </c>
      <c r="Z628" s="68" t="str">
        <f t="shared" si="12"/>
        <v/>
      </c>
      <c r="AA628" s="47" t="str">
        <f>IF(Y628="","",MIN($D$9+Calculator!free_cash_flow,AD627+AB628))</f>
        <v/>
      </c>
      <c r="AB628" s="47" t="str">
        <f t="shared" si="13"/>
        <v/>
      </c>
      <c r="AC628" s="47" t="str">
        <f t="shared" si="14"/>
        <v/>
      </c>
      <c r="AD628" s="47" t="str">
        <f t="shared" si="15"/>
        <v/>
      </c>
    </row>
    <row r="629" ht="12.75" customHeight="1">
      <c r="A629" s="67" t="str">
        <f>IF(OR(Calculator!prev_total_owed&lt;=0,Calculator!prev_total_owed=""),"",Calculator!prev_pmt_num+1)</f>
        <v/>
      </c>
      <c r="B629" s="68" t="str">
        <f t="shared" si="1"/>
        <v/>
      </c>
      <c r="C629" s="47" t="str">
        <f>IF(A629="","",MIN(D629+Calculator!prev_prin_balance,Calculator!loan_payment+J629))</f>
        <v/>
      </c>
      <c r="D629" s="47" t="str">
        <f>IF(A629="","",ROUND($D$6/12*MAX(0,(Calculator!prev_prin_balance)),2))</f>
        <v/>
      </c>
      <c r="E629" s="47" t="str">
        <f t="shared" si="2"/>
        <v/>
      </c>
      <c r="F629" s="47" t="str">
        <f>IF(A629="","",ROUND(SUM(Calculator!prev_prin_balance,-E629),2))</f>
        <v/>
      </c>
      <c r="G629" s="69" t="str">
        <f t="shared" si="3"/>
        <v/>
      </c>
      <c r="H629" s="47" t="str">
        <f>IF(A629="","",IF(Calculator!prev_prin_balance=0,MIN(Calculator!prev_heloc_prin_balance+Calculator!prev_heloc_int_balance+K629,MAX(0,Calculator!free_cash_flow+Calculator!loan_payment))+IF($O$7="No",0,Calculator!loan_payment+$I$6),IF($O$7="No",Calculator!free_cash_flow,$I$5)))</f>
        <v/>
      </c>
      <c r="I629" s="47" t="str">
        <f>IF(A629="","",IF($O$7="Yes",$I$6+Calculator!loan_payment,0))</f>
        <v/>
      </c>
      <c r="J629" s="47" t="str">
        <f>IF(A629="","",IF(Calculator!prev_prin_balance&lt;=0,0,IF(Calculator!prev_heloc_prin_balance&lt;Calculator!free_cash_flow,MAX(0,MIN($O$6,D629+Calculator!prev_prin_balance+Calculator!loan_payment)),0)))</f>
        <v/>
      </c>
      <c r="K629" s="47" t="str">
        <f>IF(A629="","",ROUND((B629-Calculator!prev_date)*(Calculator!prev_heloc_rate/$O$8)*MAX(0,Calculator!prev_heloc_prin_balance),2))</f>
        <v/>
      </c>
      <c r="L629" s="47" t="str">
        <f>IF(A629="","",MAX(0,MIN(1*H629,Calculator!prev_heloc_int_balance+K629)))</f>
        <v/>
      </c>
      <c r="M629" s="47" t="str">
        <f>IF(A629="","",(Calculator!prev_heloc_int_balance+K629)-L629)</f>
        <v/>
      </c>
      <c r="N629" s="47" t="str">
        <f t="shared" si="4"/>
        <v/>
      </c>
      <c r="O629" s="47" t="str">
        <f>IF(A629="","",Calculator!prev_heloc_prin_balance-N629)</f>
        <v/>
      </c>
      <c r="P629" s="47" t="str">
        <f t="shared" si="16"/>
        <v/>
      </c>
      <c r="Q629" s="40"/>
      <c r="R629" s="67" t="str">
        <f t="shared" si="5"/>
        <v/>
      </c>
      <c r="S629" s="68" t="str">
        <f t="shared" si="6"/>
        <v/>
      </c>
      <c r="T629" s="47" t="str">
        <f t="shared" si="7"/>
        <v/>
      </c>
      <c r="U629" s="47" t="str">
        <f t="shared" si="8"/>
        <v/>
      </c>
      <c r="V629" s="47" t="str">
        <f t="shared" si="9"/>
        <v/>
      </c>
      <c r="W629" s="47" t="str">
        <f t="shared" si="10"/>
        <v/>
      </c>
      <c r="X629" s="40"/>
      <c r="Y629" s="67" t="str">
        <f t="shared" si="11"/>
        <v/>
      </c>
      <c r="Z629" s="68" t="str">
        <f t="shared" si="12"/>
        <v/>
      </c>
      <c r="AA629" s="47" t="str">
        <f>IF(Y629="","",MIN($D$9+Calculator!free_cash_flow,AD628+AB629))</f>
        <v/>
      </c>
      <c r="AB629" s="47" t="str">
        <f t="shared" si="13"/>
        <v/>
      </c>
      <c r="AC629" s="47" t="str">
        <f t="shared" si="14"/>
        <v/>
      </c>
      <c r="AD629" s="47" t="str">
        <f t="shared" si="15"/>
        <v/>
      </c>
    </row>
    <row r="630" ht="12.75" customHeight="1">
      <c r="A630" s="67" t="str">
        <f>IF(OR(Calculator!prev_total_owed&lt;=0,Calculator!prev_total_owed=""),"",Calculator!prev_pmt_num+1)</f>
        <v/>
      </c>
      <c r="B630" s="68" t="str">
        <f t="shared" si="1"/>
        <v/>
      </c>
      <c r="C630" s="47" t="str">
        <f>IF(A630="","",MIN(D630+Calculator!prev_prin_balance,Calculator!loan_payment+J630))</f>
        <v/>
      </c>
      <c r="D630" s="47" t="str">
        <f>IF(A630="","",ROUND($D$6/12*MAX(0,(Calculator!prev_prin_balance)),2))</f>
        <v/>
      </c>
      <c r="E630" s="47" t="str">
        <f t="shared" si="2"/>
        <v/>
      </c>
      <c r="F630" s="47" t="str">
        <f>IF(A630="","",ROUND(SUM(Calculator!prev_prin_balance,-E630),2))</f>
        <v/>
      </c>
      <c r="G630" s="69" t="str">
        <f t="shared" si="3"/>
        <v/>
      </c>
      <c r="H630" s="47" t="str">
        <f>IF(A630="","",IF(Calculator!prev_prin_balance=0,MIN(Calculator!prev_heloc_prin_balance+Calculator!prev_heloc_int_balance+K630,MAX(0,Calculator!free_cash_flow+Calculator!loan_payment))+IF($O$7="No",0,Calculator!loan_payment+$I$6),IF($O$7="No",Calculator!free_cash_flow,$I$5)))</f>
        <v/>
      </c>
      <c r="I630" s="47" t="str">
        <f>IF(A630="","",IF($O$7="Yes",$I$6+Calculator!loan_payment,0))</f>
        <v/>
      </c>
      <c r="J630" s="47" t="str">
        <f>IF(A630="","",IF(Calculator!prev_prin_balance&lt;=0,0,IF(Calculator!prev_heloc_prin_balance&lt;Calculator!free_cash_flow,MAX(0,MIN($O$6,D630+Calculator!prev_prin_balance+Calculator!loan_payment)),0)))</f>
        <v/>
      </c>
      <c r="K630" s="47" t="str">
        <f>IF(A630="","",ROUND((B630-Calculator!prev_date)*(Calculator!prev_heloc_rate/$O$8)*MAX(0,Calculator!prev_heloc_prin_balance),2))</f>
        <v/>
      </c>
      <c r="L630" s="47" t="str">
        <f>IF(A630="","",MAX(0,MIN(1*H630,Calculator!prev_heloc_int_balance+K630)))</f>
        <v/>
      </c>
      <c r="M630" s="47" t="str">
        <f>IF(A630="","",(Calculator!prev_heloc_int_balance+K630)-L630)</f>
        <v/>
      </c>
      <c r="N630" s="47" t="str">
        <f t="shared" si="4"/>
        <v/>
      </c>
      <c r="O630" s="47" t="str">
        <f>IF(A630="","",Calculator!prev_heloc_prin_balance-N630)</f>
        <v/>
      </c>
      <c r="P630" s="47" t="str">
        <f t="shared" si="16"/>
        <v/>
      </c>
      <c r="Q630" s="40"/>
      <c r="R630" s="67" t="str">
        <f t="shared" si="5"/>
        <v/>
      </c>
      <c r="S630" s="68" t="str">
        <f t="shared" si="6"/>
        <v/>
      </c>
      <c r="T630" s="47" t="str">
        <f t="shared" si="7"/>
        <v/>
      </c>
      <c r="U630" s="47" t="str">
        <f t="shared" si="8"/>
        <v/>
      </c>
      <c r="V630" s="47" t="str">
        <f t="shared" si="9"/>
        <v/>
      </c>
      <c r="W630" s="47" t="str">
        <f t="shared" si="10"/>
        <v/>
      </c>
      <c r="X630" s="40"/>
      <c r="Y630" s="67" t="str">
        <f t="shared" si="11"/>
        <v/>
      </c>
      <c r="Z630" s="68" t="str">
        <f t="shared" si="12"/>
        <v/>
      </c>
      <c r="AA630" s="47" t="str">
        <f>IF(Y630="","",MIN($D$9+Calculator!free_cash_flow,AD629+AB630))</f>
        <v/>
      </c>
      <c r="AB630" s="47" t="str">
        <f t="shared" si="13"/>
        <v/>
      </c>
      <c r="AC630" s="47" t="str">
        <f t="shared" si="14"/>
        <v/>
      </c>
      <c r="AD630" s="47" t="str">
        <f t="shared" si="15"/>
        <v/>
      </c>
    </row>
    <row r="631" ht="12.75" customHeight="1">
      <c r="A631" s="67" t="str">
        <f>IF(OR(Calculator!prev_total_owed&lt;=0,Calculator!prev_total_owed=""),"",Calculator!prev_pmt_num+1)</f>
        <v/>
      </c>
      <c r="B631" s="68" t="str">
        <f t="shared" si="1"/>
        <v/>
      </c>
      <c r="C631" s="47" t="str">
        <f>IF(A631="","",MIN(D631+Calculator!prev_prin_balance,Calculator!loan_payment+J631))</f>
        <v/>
      </c>
      <c r="D631" s="47" t="str">
        <f>IF(A631="","",ROUND($D$6/12*MAX(0,(Calculator!prev_prin_balance)),2))</f>
        <v/>
      </c>
      <c r="E631" s="47" t="str">
        <f t="shared" si="2"/>
        <v/>
      </c>
      <c r="F631" s="47" t="str">
        <f>IF(A631="","",ROUND(SUM(Calculator!prev_prin_balance,-E631),2))</f>
        <v/>
      </c>
      <c r="G631" s="69" t="str">
        <f t="shared" si="3"/>
        <v/>
      </c>
      <c r="H631" s="47" t="str">
        <f>IF(A631="","",IF(Calculator!prev_prin_balance=0,MIN(Calculator!prev_heloc_prin_balance+Calculator!prev_heloc_int_balance+K631,MAX(0,Calculator!free_cash_flow+Calculator!loan_payment))+IF($O$7="No",0,Calculator!loan_payment+$I$6),IF($O$7="No",Calculator!free_cash_flow,$I$5)))</f>
        <v/>
      </c>
      <c r="I631" s="47" t="str">
        <f>IF(A631="","",IF($O$7="Yes",$I$6+Calculator!loan_payment,0))</f>
        <v/>
      </c>
      <c r="J631" s="47" t="str">
        <f>IF(A631="","",IF(Calculator!prev_prin_balance&lt;=0,0,IF(Calculator!prev_heloc_prin_balance&lt;Calculator!free_cash_flow,MAX(0,MIN($O$6,D631+Calculator!prev_prin_balance+Calculator!loan_payment)),0)))</f>
        <v/>
      </c>
      <c r="K631" s="47" t="str">
        <f>IF(A631="","",ROUND((B631-Calculator!prev_date)*(Calculator!prev_heloc_rate/$O$8)*MAX(0,Calculator!prev_heloc_prin_balance),2))</f>
        <v/>
      </c>
      <c r="L631" s="47" t="str">
        <f>IF(A631="","",MAX(0,MIN(1*H631,Calculator!prev_heloc_int_balance+K631)))</f>
        <v/>
      </c>
      <c r="M631" s="47" t="str">
        <f>IF(A631="","",(Calculator!prev_heloc_int_balance+K631)-L631)</f>
        <v/>
      </c>
      <c r="N631" s="47" t="str">
        <f t="shared" si="4"/>
        <v/>
      </c>
      <c r="O631" s="47" t="str">
        <f>IF(A631="","",Calculator!prev_heloc_prin_balance-N631)</f>
        <v/>
      </c>
      <c r="P631" s="47" t="str">
        <f t="shared" si="16"/>
        <v/>
      </c>
      <c r="Q631" s="40"/>
      <c r="R631" s="67" t="str">
        <f t="shared" si="5"/>
        <v/>
      </c>
      <c r="S631" s="68" t="str">
        <f t="shared" si="6"/>
        <v/>
      </c>
      <c r="T631" s="47" t="str">
        <f t="shared" si="7"/>
        <v/>
      </c>
      <c r="U631" s="47" t="str">
        <f t="shared" si="8"/>
        <v/>
      </c>
      <c r="V631" s="47" t="str">
        <f t="shared" si="9"/>
        <v/>
      </c>
      <c r="W631" s="47" t="str">
        <f t="shared" si="10"/>
        <v/>
      </c>
      <c r="X631" s="40"/>
      <c r="Y631" s="67" t="str">
        <f t="shared" si="11"/>
        <v/>
      </c>
      <c r="Z631" s="68" t="str">
        <f t="shared" si="12"/>
        <v/>
      </c>
      <c r="AA631" s="47" t="str">
        <f>IF(Y631="","",MIN($D$9+Calculator!free_cash_flow,AD630+AB631))</f>
        <v/>
      </c>
      <c r="AB631" s="47" t="str">
        <f t="shared" si="13"/>
        <v/>
      </c>
      <c r="AC631" s="47" t="str">
        <f t="shared" si="14"/>
        <v/>
      </c>
      <c r="AD631" s="47" t="str">
        <f t="shared" si="15"/>
        <v/>
      </c>
    </row>
    <row r="632" ht="12.75" customHeight="1">
      <c r="A632" s="67" t="str">
        <f>IF(OR(Calculator!prev_total_owed&lt;=0,Calculator!prev_total_owed=""),"",Calculator!prev_pmt_num+1)</f>
        <v/>
      </c>
      <c r="B632" s="68" t="str">
        <f t="shared" si="1"/>
        <v/>
      </c>
      <c r="C632" s="47" t="str">
        <f>IF(A632="","",MIN(D632+Calculator!prev_prin_balance,Calculator!loan_payment+J632))</f>
        <v/>
      </c>
      <c r="D632" s="47" t="str">
        <f>IF(A632="","",ROUND($D$6/12*MAX(0,(Calculator!prev_prin_balance)),2))</f>
        <v/>
      </c>
      <c r="E632" s="47" t="str">
        <f t="shared" si="2"/>
        <v/>
      </c>
      <c r="F632" s="47" t="str">
        <f>IF(A632="","",ROUND(SUM(Calculator!prev_prin_balance,-E632),2))</f>
        <v/>
      </c>
      <c r="G632" s="69" t="str">
        <f t="shared" si="3"/>
        <v/>
      </c>
      <c r="H632" s="47" t="str">
        <f>IF(A632="","",IF(Calculator!prev_prin_balance=0,MIN(Calculator!prev_heloc_prin_balance+Calculator!prev_heloc_int_balance+K632,MAX(0,Calculator!free_cash_flow+Calculator!loan_payment))+IF($O$7="No",0,Calculator!loan_payment+$I$6),IF($O$7="No",Calculator!free_cash_flow,$I$5)))</f>
        <v/>
      </c>
      <c r="I632" s="47" t="str">
        <f>IF(A632="","",IF($O$7="Yes",$I$6+Calculator!loan_payment,0))</f>
        <v/>
      </c>
      <c r="J632" s="47" t="str">
        <f>IF(A632="","",IF(Calculator!prev_prin_balance&lt;=0,0,IF(Calculator!prev_heloc_prin_balance&lt;Calculator!free_cash_flow,MAX(0,MIN($O$6,D632+Calculator!prev_prin_balance+Calculator!loan_payment)),0)))</f>
        <v/>
      </c>
      <c r="K632" s="47" t="str">
        <f>IF(A632="","",ROUND((B632-Calculator!prev_date)*(Calculator!prev_heloc_rate/$O$8)*MAX(0,Calculator!prev_heloc_prin_balance),2))</f>
        <v/>
      </c>
      <c r="L632" s="47" t="str">
        <f>IF(A632="","",MAX(0,MIN(1*H632,Calculator!prev_heloc_int_balance+K632)))</f>
        <v/>
      </c>
      <c r="M632" s="47" t="str">
        <f>IF(A632="","",(Calculator!prev_heloc_int_balance+K632)-L632)</f>
        <v/>
      </c>
      <c r="N632" s="47" t="str">
        <f t="shared" si="4"/>
        <v/>
      </c>
      <c r="O632" s="47" t="str">
        <f>IF(A632="","",Calculator!prev_heloc_prin_balance-N632)</f>
        <v/>
      </c>
      <c r="P632" s="47" t="str">
        <f t="shared" si="16"/>
        <v/>
      </c>
      <c r="Q632" s="40"/>
      <c r="R632" s="67" t="str">
        <f t="shared" si="5"/>
        <v/>
      </c>
      <c r="S632" s="68" t="str">
        <f t="shared" si="6"/>
        <v/>
      </c>
      <c r="T632" s="47" t="str">
        <f t="shared" si="7"/>
        <v/>
      </c>
      <c r="U632" s="47" t="str">
        <f t="shared" si="8"/>
        <v/>
      </c>
      <c r="V632" s="47" t="str">
        <f t="shared" si="9"/>
        <v/>
      </c>
      <c r="W632" s="47" t="str">
        <f t="shared" si="10"/>
        <v/>
      </c>
      <c r="X632" s="40"/>
      <c r="Y632" s="67" t="str">
        <f t="shared" si="11"/>
        <v/>
      </c>
      <c r="Z632" s="68" t="str">
        <f t="shared" si="12"/>
        <v/>
      </c>
      <c r="AA632" s="47" t="str">
        <f>IF(Y632="","",MIN($D$9+Calculator!free_cash_flow,AD631+AB632))</f>
        <v/>
      </c>
      <c r="AB632" s="47" t="str">
        <f t="shared" si="13"/>
        <v/>
      </c>
      <c r="AC632" s="47" t="str">
        <f t="shared" si="14"/>
        <v/>
      </c>
      <c r="AD632" s="47" t="str">
        <f t="shared" si="15"/>
        <v/>
      </c>
    </row>
    <row r="633" ht="12.75" customHeight="1">
      <c r="A633" s="67" t="str">
        <f>IF(OR(Calculator!prev_total_owed&lt;=0,Calculator!prev_total_owed=""),"",Calculator!prev_pmt_num+1)</f>
        <v/>
      </c>
      <c r="B633" s="68" t="str">
        <f t="shared" si="1"/>
        <v/>
      </c>
      <c r="C633" s="47" t="str">
        <f>IF(A633="","",MIN(D633+Calculator!prev_prin_balance,Calculator!loan_payment+J633))</f>
        <v/>
      </c>
      <c r="D633" s="47" t="str">
        <f>IF(A633="","",ROUND($D$6/12*MAX(0,(Calculator!prev_prin_balance)),2))</f>
        <v/>
      </c>
      <c r="E633" s="47" t="str">
        <f t="shared" si="2"/>
        <v/>
      </c>
      <c r="F633" s="47" t="str">
        <f>IF(A633="","",ROUND(SUM(Calculator!prev_prin_balance,-E633),2))</f>
        <v/>
      </c>
      <c r="G633" s="69" t="str">
        <f t="shared" si="3"/>
        <v/>
      </c>
      <c r="H633" s="47" t="str">
        <f>IF(A633="","",IF(Calculator!prev_prin_balance=0,MIN(Calculator!prev_heloc_prin_balance+Calculator!prev_heloc_int_balance+K633,MAX(0,Calculator!free_cash_flow+Calculator!loan_payment))+IF($O$7="No",0,Calculator!loan_payment+$I$6),IF($O$7="No",Calculator!free_cash_flow,$I$5)))</f>
        <v/>
      </c>
      <c r="I633" s="47" t="str">
        <f>IF(A633="","",IF($O$7="Yes",$I$6+Calculator!loan_payment,0))</f>
        <v/>
      </c>
      <c r="J633" s="47" t="str">
        <f>IF(A633="","",IF(Calculator!prev_prin_balance&lt;=0,0,IF(Calculator!prev_heloc_prin_balance&lt;Calculator!free_cash_flow,MAX(0,MIN($O$6,D633+Calculator!prev_prin_balance+Calculator!loan_payment)),0)))</f>
        <v/>
      </c>
      <c r="K633" s="47" t="str">
        <f>IF(A633="","",ROUND((B633-Calculator!prev_date)*(Calculator!prev_heloc_rate/$O$8)*MAX(0,Calculator!prev_heloc_prin_balance),2))</f>
        <v/>
      </c>
      <c r="L633" s="47" t="str">
        <f>IF(A633="","",MAX(0,MIN(1*H633,Calculator!prev_heloc_int_balance+K633)))</f>
        <v/>
      </c>
      <c r="M633" s="47" t="str">
        <f>IF(A633="","",(Calculator!prev_heloc_int_balance+K633)-L633)</f>
        <v/>
      </c>
      <c r="N633" s="47" t="str">
        <f t="shared" si="4"/>
        <v/>
      </c>
      <c r="O633" s="47" t="str">
        <f>IF(A633="","",Calculator!prev_heloc_prin_balance-N633)</f>
        <v/>
      </c>
      <c r="P633" s="47" t="str">
        <f t="shared" si="16"/>
        <v/>
      </c>
      <c r="Q633" s="40"/>
      <c r="R633" s="67" t="str">
        <f t="shared" si="5"/>
        <v/>
      </c>
      <c r="S633" s="68" t="str">
        <f t="shared" si="6"/>
        <v/>
      </c>
      <c r="T633" s="47" t="str">
        <f t="shared" si="7"/>
        <v/>
      </c>
      <c r="U633" s="47" t="str">
        <f t="shared" si="8"/>
        <v/>
      </c>
      <c r="V633" s="47" t="str">
        <f t="shared" si="9"/>
        <v/>
      </c>
      <c r="W633" s="47" t="str">
        <f t="shared" si="10"/>
        <v/>
      </c>
      <c r="X633" s="40"/>
      <c r="Y633" s="67" t="str">
        <f t="shared" si="11"/>
        <v/>
      </c>
      <c r="Z633" s="68" t="str">
        <f t="shared" si="12"/>
        <v/>
      </c>
      <c r="AA633" s="47" t="str">
        <f>IF(Y633="","",MIN($D$9+Calculator!free_cash_flow,AD632+AB633))</f>
        <v/>
      </c>
      <c r="AB633" s="47" t="str">
        <f t="shared" si="13"/>
        <v/>
      </c>
      <c r="AC633" s="47" t="str">
        <f t="shared" si="14"/>
        <v/>
      </c>
      <c r="AD633" s="47" t="str">
        <f t="shared" si="15"/>
        <v/>
      </c>
    </row>
    <row r="634" ht="12.75" customHeight="1">
      <c r="A634" s="67" t="str">
        <f>IF(OR(Calculator!prev_total_owed&lt;=0,Calculator!prev_total_owed=""),"",Calculator!prev_pmt_num+1)</f>
        <v/>
      </c>
      <c r="B634" s="68" t="str">
        <f t="shared" si="1"/>
        <v/>
      </c>
      <c r="C634" s="47" t="str">
        <f>IF(A634="","",MIN(D634+Calculator!prev_prin_balance,Calculator!loan_payment+J634))</f>
        <v/>
      </c>
      <c r="D634" s="47" t="str">
        <f>IF(A634="","",ROUND($D$6/12*MAX(0,(Calculator!prev_prin_balance)),2))</f>
        <v/>
      </c>
      <c r="E634" s="47" t="str">
        <f t="shared" si="2"/>
        <v/>
      </c>
      <c r="F634" s="47" t="str">
        <f>IF(A634="","",ROUND(SUM(Calculator!prev_prin_balance,-E634),2))</f>
        <v/>
      </c>
      <c r="G634" s="69" t="str">
        <f t="shared" si="3"/>
        <v/>
      </c>
      <c r="H634" s="47" t="str">
        <f>IF(A634="","",IF(Calculator!prev_prin_balance=0,MIN(Calculator!prev_heloc_prin_balance+Calculator!prev_heloc_int_balance+K634,MAX(0,Calculator!free_cash_flow+Calculator!loan_payment))+IF($O$7="No",0,Calculator!loan_payment+$I$6),IF($O$7="No",Calculator!free_cash_flow,$I$5)))</f>
        <v/>
      </c>
      <c r="I634" s="47" t="str">
        <f>IF(A634="","",IF($O$7="Yes",$I$6+Calculator!loan_payment,0))</f>
        <v/>
      </c>
      <c r="J634" s="47" t="str">
        <f>IF(A634="","",IF(Calculator!prev_prin_balance&lt;=0,0,IF(Calculator!prev_heloc_prin_balance&lt;Calculator!free_cash_flow,MAX(0,MIN($O$6,D634+Calculator!prev_prin_balance+Calculator!loan_payment)),0)))</f>
        <v/>
      </c>
      <c r="K634" s="47" t="str">
        <f>IF(A634="","",ROUND((B634-Calculator!prev_date)*(Calculator!prev_heloc_rate/$O$8)*MAX(0,Calculator!prev_heloc_prin_balance),2))</f>
        <v/>
      </c>
      <c r="L634" s="47" t="str">
        <f>IF(A634="","",MAX(0,MIN(1*H634,Calculator!prev_heloc_int_balance+K634)))</f>
        <v/>
      </c>
      <c r="M634" s="47" t="str">
        <f>IF(A634="","",(Calculator!prev_heloc_int_balance+K634)-L634)</f>
        <v/>
      </c>
      <c r="N634" s="47" t="str">
        <f t="shared" si="4"/>
        <v/>
      </c>
      <c r="O634" s="47" t="str">
        <f>IF(A634="","",Calculator!prev_heloc_prin_balance-N634)</f>
        <v/>
      </c>
      <c r="P634" s="47" t="str">
        <f t="shared" si="16"/>
        <v/>
      </c>
      <c r="Q634" s="40"/>
      <c r="R634" s="67" t="str">
        <f t="shared" si="5"/>
        <v/>
      </c>
      <c r="S634" s="68" t="str">
        <f t="shared" si="6"/>
        <v/>
      </c>
      <c r="T634" s="47" t="str">
        <f t="shared" si="7"/>
        <v/>
      </c>
      <c r="U634" s="47" t="str">
        <f t="shared" si="8"/>
        <v/>
      </c>
      <c r="V634" s="47" t="str">
        <f t="shared" si="9"/>
        <v/>
      </c>
      <c r="W634" s="47" t="str">
        <f t="shared" si="10"/>
        <v/>
      </c>
      <c r="X634" s="40"/>
      <c r="Y634" s="67" t="str">
        <f t="shared" si="11"/>
        <v/>
      </c>
      <c r="Z634" s="68" t="str">
        <f t="shared" si="12"/>
        <v/>
      </c>
      <c r="AA634" s="47" t="str">
        <f>IF(Y634="","",MIN($D$9+Calculator!free_cash_flow,AD633+AB634))</f>
        <v/>
      </c>
      <c r="AB634" s="47" t="str">
        <f t="shared" si="13"/>
        <v/>
      </c>
      <c r="AC634" s="47" t="str">
        <f t="shared" si="14"/>
        <v/>
      </c>
      <c r="AD634" s="47" t="str">
        <f t="shared" si="15"/>
        <v/>
      </c>
    </row>
    <row r="635" ht="12.75" customHeight="1">
      <c r="A635" s="67" t="str">
        <f>IF(OR(Calculator!prev_total_owed&lt;=0,Calculator!prev_total_owed=""),"",Calculator!prev_pmt_num+1)</f>
        <v/>
      </c>
      <c r="B635" s="68" t="str">
        <f t="shared" si="1"/>
        <v/>
      </c>
      <c r="C635" s="47" t="str">
        <f>IF(A635="","",MIN(D635+Calculator!prev_prin_balance,Calculator!loan_payment+J635))</f>
        <v/>
      </c>
      <c r="D635" s="47" t="str">
        <f>IF(A635="","",ROUND($D$6/12*MAX(0,(Calculator!prev_prin_balance)),2))</f>
        <v/>
      </c>
      <c r="E635" s="47" t="str">
        <f t="shared" si="2"/>
        <v/>
      </c>
      <c r="F635" s="47" t="str">
        <f>IF(A635="","",ROUND(SUM(Calculator!prev_prin_balance,-E635),2))</f>
        <v/>
      </c>
      <c r="G635" s="69" t="str">
        <f t="shared" si="3"/>
        <v/>
      </c>
      <c r="H635" s="47" t="str">
        <f>IF(A635="","",IF(Calculator!prev_prin_balance=0,MIN(Calculator!prev_heloc_prin_balance+Calculator!prev_heloc_int_balance+K635,MAX(0,Calculator!free_cash_flow+Calculator!loan_payment))+IF($O$7="No",0,Calculator!loan_payment+$I$6),IF($O$7="No",Calculator!free_cash_flow,$I$5)))</f>
        <v/>
      </c>
      <c r="I635" s="47" t="str">
        <f>IF(A635="","",IF($O$7="Yes",$I$6+Calculator!loan_payment,0))</f>
        <v/>
      </c>
      <c r="J635" s="47" t="str">
        <f>IF(A635="","",IF(Calculator!prev_prin_balance&lt;=0,0,IF(Calculator!prev_heloc_prin_balance&lt;Calculator!free_cash_flow,MAX(0,MIN($O$6,D635+Calculator!prev_prin_balance+Calculator!loan_payment)),0)))</f>
        <v/>
      </c>
      <c r="K635" s="47" t="str">
        <f>IF(A635="","",ROUND((B635-Calculator!prev_date)*(Calculator!prev_heloc_rate/$O$8)*MAX(0,Calculator!prev_heloc_prin_balance),2))</f>
        <v/>
      </c>
      <c r="L635" s="47" t="str">
        <f>IF(A635="","",MAX(0,MIN(1*H635,Calculator!prev_heloc_int_balance+K635)))</f>
        <v/>
      </c>
      <c r="M635" s="47" t="str">
        <f>IF(A635="","",(Calculator!prev_heloc_int_balance+K635)-L635)</f>
        <v/>
      </c>
      <c r="N635" s="47" t="str">
        <f t="shared" si="4"/>
        <v/>
      </c>
      <c r="O635" s="47" t="str">
        <f>IF(A635="","",Calculator!prev_heloc_prin_balance-N635)</f>
        <v/>
      </c>
      <c r="P635" s="47" t="str">
        <f t="shared" si="16"/>
        <v/>
      </c>
      <c r="Q635" s="40"/>
      <c r="R635" s="67" t="str">
        <f t="shared" si="5"/>
        <v/>
      </c>
      <c r="S635" s="68" t="str">
        <f t="shared" si="6"/>
        <v/>
      </c>
      <c r="T635" s="47" t="str">
        <f t="shared" si="7"/>
        <v/>
      </c>
      <c r="U635" s="47" t="str">
        <f t="shared" si="8"/>
        <v/>
      </c>
      <c r="V635" s="47" t="str">
        <f t="shared" si="9"/>
        <v/>
      </c>
      <c r="W635" s="47" t="str">
        <f t="shared" si="10"/>
        <v/>
      </c>
      <c r="X635" s="40"/>
      <c r="Y635" s="67" t="str">
        <f t="shared" si="11"/>
        <v/>
      </c>
      <c r="Z635" s="68" t="str">
        <f t="shared" si="12"/>
        <v/>
      </c>
      <c r="AA635" s="47" t="str">
        <f>IF(Y635="","",MIN($D$9+Calculator!free_cash_flow,AD634+AB635))</f>
        <v/>
      </c>
      <c r="AB635" s="47" t="str">
        <f t="shared" si="13"/>
        <v/>
      </c>
      <c r="AC635" s="47" t="str">
        <f t="shared" si="14"/>
        <v/>
      </c>
      <c r="AD635" s="47" t="str">
        <f t="shared" si="15"/>
        <v/>
      </c>
    </row>
    <row r="636" ht="12.75" customHeight="1">
      <c r="A636" s="67" t="str">
        <f>IF(OR(Calculator!prev_total_owed&lt;=0,Calculator!prev_total_owed=""),"",Calculator!prev_pmt_num+1)</f>
        <v/>
      </c>
      <c r="B636" s="68" t="str">
        <f t="shared" si="1"/>
        <v/>
      </c>
      <c r="C636" s="47" t="str">
        <f>IF(A636="","",MIN(D636+Calculator!prev_prin_balance,Calculator!loan_payment+J636))</f>
        <v/>
      </c>
      <c r="D636" s="47" t="str">
        <f>IF(A636="","",ROUND($D$6/12*MAX(0,(Calculator!prev_prin_balance)),2))</f>
        <v/>
      </c>
      <c r="E636" s="47" t="str">
        <f t="shared" si="2"/>
        <v/>
      </c>
      <c r="F636" s="47" t="str">
        <f>IF(A636="","",ROUND(SUM(Calculator!prev_prin_balance,-E636),2))</f>
        <v/>
      </c>
      <c r="G636" s="69" t="str">
        <f t="shared" si="3"/>
        <v/>
      </c>
      <c r="H636" s="47" t="str">
        <f>IF(A636="","",IF(Calculator!prev_prin_balance=0,MIN(Calculator!prev_heloc_prin_balance+Calculator!prev_heloc_int_balance+K636,MAX(0,Calculator!free_cash_flow+Calculator!loan_payment))+IF($O$7="No",0,Calculator!loan_payment+$I$6),IF($O$7="No",Calculator!free_cash_flow,$I$5)))</f>
        <v/>
      </c>
      <c r="I636" s="47" t="str">
        <f>IF(A636="","",IF($O$7="Yes",$I$6+Calculator!loan_payment,0))</f>
        <v/>
      </c>
      <c r="J636" s="47" t="str">
        <f>IF(A636="","",IF(Calculator!prev_prin_balance&lt;=0,0,IF(Calculator!prev_heloc_prin_balance&lt;Calculator!free_cash_flow,MAX(0,MIN($O$6,D636+Calculator!prev_prin_balance+Calculator!loan_payment)),0)))</f>
        <v/>
      </c>
      <c r="K636" s="47" t="str">
        <f>IF(A636="","",ROUND((B636-Calculator!prev_date)*(Calculator!prev_heloc_rate/$O$8)*MAX(0,Calculator!prev_heloc_prin_balance),2))</f>
        <v/>
      </c>
      <c r="L636" s="47" t="str">
        <f>IF(A636="","",MAX(0,MIN(1*H636,Calculator!prev_heloc_int_balance+K636)))</f>
        <v/>
      </c>
      <c r="M636" s="47" t="str">
        <f>IF(A636="","",(Calculator!prev_heloc_int_balance+K636)-L636)</f>
        <v/>
      </c>
      <c r="N636" s="47" t="str">
        <f t="shared" si="4"/>
        <v/>
      </c>
      <c r="O636" s="47" t="str">
        <f>IF(A636="","",Calculator!prev_heloc_prin_balance-N636)</f>
        <v/>
      </c>
      <c r="P636" s="47" t="str">
        <f t="shared" si="16"/>
        <v/>
      </c>
      <c r="Q636" s="40"/>
      <c r="R636" s="67" t="str">
        <f t="shared" si="5"/>
        <v/>
      </c>
      <c r="S636" s="68" t="str">
        <f t="shared" si="6"/>
        <v/>
      </c>
      <c r="T636" s="47" t="str">
        <f t="shared" si="7"/>
        <v/>
      </c>
      <c r="U636" s="47" t="str">
        <f t="shared" si="8"/>
        <v/>
      </c>
      <c r="V636" s="47" t="str">
        <f t="shared" si="9"/>
        <v/>
      </c>
      <c r="W636" s="47" t="str">
        <f t="shared" si="10"/>
        <v/>
      </c>
      <c r="X636" s="40"/>
      <c r="Y636" s="67" t="str">
        <f t="shared" si="11"/>
        <v/>
      </c>
      <c r="Z636" s="68" t="str">
        <f t="shared" si="12"/>
        <v/>
      </c>
      <c r="AA636" s="47" t="str">
        <f>IF(Y636="","",MIN($D$9+Calculator!free_cash_flow,AD635+AB636))</f>
        <v/>
      </c>
      <c r="AB636" s="47" t="str">
        <f t="shared" si="13"/>
        <v/>
      </c>
      <c r="AC636" s="47" t="str">
        <f t="shared" si="14"/>
        <v/>
      </c>
      <c r="AD636" s="47" t="str">
        <f t="shared" si="15"/>
        <v/>
      </c>
    </row>
    <row r="637" ht="12.75" customHeight="1">
      <c r="A637" s="67" t="str">
        <f>IF(OR(Calculator!prev_total_owed&lt;=0,Calculator!prev_total_owed=""),"",Calculator!prev_pmt_num+1)</f>
        <v/>
      </c>
      <c r="B637" s="68" t="str">
        <f t="shared" si="1"/>
        <v/>
      </c>
      <c r="C637" s="47" t="str">
        <f>IF(A637="","",MIN(D637+Calculator!prev_prin_balance,Calculator!loan_payment+J637))</f>
        <v/>
      </c>
      <c r="D637" s="47" t="str">
        <f>IF(A637="","",ROUND($D$6/12*MAX(0,(Calculator!prev_prin_balance)),2))</f>
        <v/>
      </c>
      <c r="E637" s="47" t="str">
        <f t="shared" si="2"/>
        <v/>
      </c>
      <c r="F637" s="47" t="str">
        <f>IF(A637="","",ROUND(SUM(Calculator!prev_prin_balance,-E637),2))</f>
        <v/>
      </c>
      <c r="G637" s="69" t="str">
        <f t="shared" si="3"/>
        <v/>
      </c>
      <c r="H637" s="47" t="str">
        <f>IF(A637="","",IF(Calculator!prev_prin_balance=0,MIN(Calculator!prev_heloc_prin_balance+Calculator!prev_heloc_int_balance+K637,MAX(0,Calculator!free_cash_flow+Calculator!loan_payment))+IF($O$7="No",0,Calculator!loan_payment+$I$6),IF($O$7="No",Calculator!free_cash_flow,$I$5)))</f>
        <v/>
      </c>
      <c r="I637" s="47" t="str">
        <f>IF(A637="","",IF($O$7="Yes",$I$6+Calculator!loan_payment,0))</f>
        <v/>
      </c>
      <c r="J637" s="47" t="str">
        <f>IF(A637="","",IF(Calculator!prev_prin_balance&lt;=0,0,IF(Calculator!prev_heloc_prin_balance&lt;Calculator!free_cash_flow,MAX(0,MIN($O$6,D637+Calculator!prev_prin_balance+Calculator!loan_payment)),0)))</f>
        <v/>
      </c>
      <c r="K637" s="47" t="str">
        <f>IF(A637="","",ROUND((B637-Calculator!prev_date)*(Calculator!prev_heloc_rate/$O$8)*MAX(0,Calculator!prev_heloc_prin_balance),2))</f>
        <v/>
      </c>
      <c r="L637" s="47" t="str">
        <f>IF(A637="","",MAX(0,MIN(1*H637,Calculator!prev_heloc_int_balance+K637)))</f>
        <v/>
      </c>
      <c r="M637" s="47" t="str">
        <f>IF(A637="","",(Calculator!prev_heloc_int_balance+K637)-L637)</f>
        <v/>
      </c>
      <c r="N637" s="47" t="str">
        <f t="shared" si="4"/>
        <v/>
      </c>
      <c r="O637" s="47" t="str">
        <f>IF(A637="","",Calculator!prev_heloc_prin_balance-N637)</f>
        <v/>
      </c>
      <c r="P637" s="47" t="str">
        <f t="shared" si="16"/>
        <v/>
      </c>
      <c r="Q637" s="40"/>
      <c r="R637" s="67" t="str">
        <f t="shared" si="5"/>
        <v/>
      </c>
      <c r="S637" s="68" t="str">
        <f t="shared" si="6"/>
        <v/>
      </c>
      <c r="T637" s="47" t="str">
        <f t="shared" si="7"/>
        <v/>
      </c>
      <c r="U637" s="47" t="str">
        <f t="shared" si="8"/>
        <v/>
      </c>
      <c r="V637" s="47" t="str">
        <f t="shared" si="9"/>
        <v/>
      </c>
      <c r="W637" s="47" t="str">
        <f t="shared" si="10"/>
        <v/>
      </c>
      <c r="X637" s="40"/>
      <c r="Y637" s="67" t="str">
        <f t="shared" si="11"/>
        <v/>
      </c>
      <c r="Z637" s="68" t="str">
        <f t="shared" si="12"/>
        <v/>
      </c>
      <c r="AA637" s="47" t="str">
        <f>IF(Y637="","",MIN($D$9+Calculator!free_cash_flow,AD636+AB637))</f>
        <v/>
      </c>
      <c r="AB637" s="47" t="str">
        <f t="shared" si="13"/>
        <v/>
      </c>
      <c r="AC637" s="47" t="str">
        <f t="shared" si="14"/>
        <v/>
      </c>
      <c r="AD637" s="47" t="str">
        <f t="shared" si="15"/>
        <v/>
      </c>
    </row>
    <row r="638" ht="12.75" customHeight="1">
      <c r="A638" s="67" t="str">
        <f>IF(OR(Calculator!prev_total_owed&lt;=0,Calculator!prev_total_owed=""),"",Calculator!prev_pmt_num+1)</f>
        <v/>
      </c>
      <c r="B638" s="68" t="str">
        <f t="shared" si="1"/>
        <v/>
      </c>
      <c r="C638" s="47" t="str">
        <f>IF(A638="","",MIN(D638+Calculator!prev_prin_balance,Calculator!loan_payment+J638))</f>
        <v/>
      </c>
      <c r="D638" s="47" t="str">
        <f>IF(A638="","",ROUND($D$6/12*MAX(0,(Calculator!prev_prin_balance)),2))</f>
        <v/>
      </c>
      <c r="E638" s="47" t="str">
        <f t="shared" si="2"/>
        <v/>
      </c>
      <c r="F638" s="47" t="str">
        <f>IF(A638="","",ROUND(SUM(Calculator!prev_prin_balance,-E638),2))</f>
        <v/>
      </c>
      <c r="G638" s="69" t="str">
        <f t="shared" si="3"/>
        <v/>
      </c>
      <c r="H638" s="47" t="str">
        <f>IF(A638="","",IF(Calculator!prev_prin_balance=0,MIN(Calculator!prev_heloc_prin_balance+Calculator!prev_heloc_int_balance+K638,MAX(0,Calculator!free_cash_flow+Calculator!loan_payment))+IF($O$7="No",0,Calculator!loan_payment+$I$6),IF($O$7="No",Calculator!free_cash_flow,$I$5)))</f>
        <v/>
      </c>
      <c r="I638" s="47" t="str">
        <f>IF(A638="","",IF($O$7="Yes",$I$6+Calculator!loan_payment,0))</f>
        <v/>
      </c>
      <c r="J638" s="47" t="str">
        <f>IF(A638="","",IF(Calculator!prev_prin_balance&lt;=0,0,IF(Calculator!prev_heloc_prin_balance&lt;Calculator!free_cash_flow,MAX(0,MIN($O$6,D638+Calculator!prev_prin_balance+Calculator!loan_payment)),0)))</f>
        <v/>
      </c>
      <c r="K638" s="47" t="str">
        <f>IF(A638="","",ROUND((B638-Calculator!prev_date)*(Calculator!prev_heloc_rate/$O$8)*MAX(0,Calculator!prev_heloc_prin_balance),2))</f>
        <v/>
      </c>
      <c r="L638" s="47" t="str">
        <f>IF(A638="","",MAX(0,MIN(1*H638,Calculator!prev_heloc_int_balance+K638)))</f>
        <v/>
      </c>
      <c r="M638" s="47" t="str">
        <f>IF(A638="","",(Calculator!prev_heloc_int_balance+K638)-L638)</f>
        <v/>
      </c>
      <c r="N638" s="47" t="str">
        <f t="shared" si="4"/>
        <v/>
      </c>
      <c r="O638" s="47" t="str">
        <f>IF(A638="","",Calculator!prev_heloc_prin_balance-N638)</f>
        <v/>
      </c>
      <c r="P638" s="47" t="str">
        <f t="shared" si="16"/>
        <v/>
      </c>
      <c r="Q638" s="40"/>
      <c r="R638" s="67" t="str">
        <f t="shared" si="5"/>
        <v/>
      </c>
      <c r="S638" s="68" t="str">
        <f t="shared" si="6"/>
        <v/>
      </c>
      <c r="T638" s="47" t="str">
        <f t="shared" si="7"/>
        <v/>
      </c>
      <c r="U638" s="47" t="str">
        <f t="shared" si="8"/>
        <v/>
      </c>
      <c r="V638" s="47" t="str">
        <f t="shared" si="9"/>
        <v/>
      </c>
      <c r="W638" s="47" t="str">
        <f t="shared" si="10"/>
        <v/>
      </c>
      <c r="X638" s="40"/>
      <c r="Y638" s="67" t="str">
        <f t="shared" si="11"/>
        <v/>
      </c>
      <c r="Z638" s="68" t="str">
        <f t="shared" si="12"/>
        <v/>
      </c>
      <c r="AA638" s="47" t="str">
        <f>IF(Y638="","",MIN($D$9+Calculator!free_cash_flow,AD637+AB638))</f>
        <v/>
      </c>
      <c r="AB638" s="47" t="str">
        <f t="shared" si="13"/>
        <v/>
      </c>
      <c r="AC638" s="47" t="str">
        <f t="shared" si="14"/>
        <v/>
      </c>
      <c r="AD638" s="47" t="str">
        <f t="shared" si="15"/>
        <v/>
      </c>
    </row>
    <row r="639" ht="12.75" customHeight="1">
      <c r="A639" s="67" t="str">
        <f>IF(OR(Calculator!prev_total_owed&lt;=0,Calculator!prev_total_owed=""),"",Calculator!prev_pmt_num+1)</f>
        <v/>
      </c>
      <c r="B639" s="68" t="str">
        <f t="shared" si="1"/>
        <v/>
      </c>
      <c r="C639" s="47" t="str">
        <f>IF(A639="","",MIN(D639+Calculator!prev_prin_balance,Calculator!loan_payment+J639))</f>
        <v/>
      </c>
      <c r="D639" s="47" t="str">
        <f>IF(A639="","",ROUND($D$6/12*MAX(0,(Calculator!prev_prin_balance)),2))</f>
        <v/>
      </c>
      <c r="E639" s="47" t="str">
        <f t="shared" si="2"/>
        <v/>
      </c>
      <c r="F639" s="47" t="str">
        <f>IF(A639="","",ROUND(SUM(Calculator!prev_prin_balance,-E639),2))</f>
        <v/>
      </c>
      <c r="G639" s="69" t="str">
        <f t="shared" si="3"/>
        <v/>
      </c>
      <c r="H639" s="47" t="str">
        <f>IF(A639="","",IF(Calculator!prev_prin_balance=0,MIN(Calculator!prev_heloc_prin_balance+Calculator!prev_heloc_int_balance+K639,MAX(0,Calculator!free_cash_flow+Calculator!loan_payment))+IF($O$7="No",0,Calculator!loan_payment+$I$6),IF($O$7="No",Calculator!free_cash_flow,$I$5)))</f>
        <v/>
      </c>
      <c r="I639" s="47" t="str">
        <f>IF(A639="","",IF($O$7="Yes",$I$6+Calculator!loan_payment,0))</f>
        <v/>
      </c>
      <c r="J639" s="47" t="str">
        <f>IF(A639="","",IF(Calculator!prev_prin_balance&lt;=0,0,IF(Calculator!prev_heloc_prin_balance&lt;Calculator!free_cash_flow,MAX(0,MIN($O$6,D639+Calculator!prev_prin_balance+Calculator!loan_payment)),0)))</f>
        <v/>
      </c>
      <c r="K639" s="47" t="str">
        <f>IF(A639="","",ROUND((B639-Calculator!prev_date)*(Calculator!prev_heloc_rate/$O$8)*MAX(0,Calculator!prev_heloc_prin_balance),2))</f>
        <v/>
      </c>
      <c r="L639" s="47" t="str">
        <f>IF(A639="","",MAX(0,MIN(1*H639,Calculator!prev_heloc_int_balance+K639)))</f>
        <v/>
      </c>
      <c r="M639" s="47" t="str">
        <f>IF(A639="","",(Calculator!prev_heloc_int_balance+K639)-L639)</f>
        <v/>
      </c>
      <c r="N639" s="47" t="str">
        <f t="shared" si="4"/>
        <v/>
      </c>
      <c r="O639" s="47" t="str">
        <f>IF(A639="","",Calculator!prev_heloc_prin_balance-N639)</f>
        <v/>
      </c>
      <c r="P639" s="47" t="str">
        <f t="shared" si="16"/>
        <v/>
      </c>
      <c r="Q639" s="40"/>
      <c r="R639" s="67" t="str">
        <f t="shared" si="5"/>
        <v/>
      </c>
      <c r="S639" s="68" t="str">
        <f t="shared" si="6"/>
        <v/>
      </c>
      <c r="T639" s="47" t="str">
        <f t="shared" si="7"/>
        <v/>
      </c>
      <c r="U639" s="47" t="str">
        <f t="shared" si="8"/>
        <v/>
      </c>
      <c r="V639" s="47" t="str">
        <f t="shared" si="9"/>
        <v/>
      </c>
      <c r="W639" s="47" t="str">
        <f t="shared" si="10"/>
        <v/>
      </c>
      <c r="X639" s="40"/>
      <c r="Y639" s="67" t="str">
        <f t="shared" si="11"/>
        <v/>
      </c>
      <c r="Z639" s="68" t="str">
        <f t="shared" si="12"/>
        <v/>
      </c>
      <c r="AA639" s="47" t="str">
        <f>IF(Y639="","",MIN($D$9+Calculator!free_cash_flow,AD638+AB639))</f>
        <v/>
      </c>
      <c r="AB639" s="47" t="str">
        <f t="shared" si="13"/>
        <v/>
      </c>
      <c r="AC639" s="47" t="str">
        <f t="shared" si="14"/>
        <v/>
      </c>
      <c r="AD639" s="47" t="str">
        <f t="shared" si="15"/>
        <v/>
      </c>
    </row>
    <row r="640" ht="12.75" customHeight="1">
      <c r="A640" s="67" t="str">
        <f>IF(OR(Calculator!prev_total_owed&lt;=0,Calculator!prev_total_owed=""),"",Calculator!prev_pmt_num+1)</f>
        <v/>
      </c>
      <c r="B640" s="68" t="str">
        <f t="shared" si="1"/>
        <v/>
      </c>
      <c r="C640" s="47" t="str">
        <f>IF(A640="","",MIN(D640+Calculator!prev_prin_balance,Calculator!loan_payment+J640))</f>
        <v/>
      </c>
      <c r="D640" s="47" t="str">
        <f>IF(A640="","",ROUND($D$6/12*MAX(0,(Calculator!prev_prin_balance)),2))</f>
        <v/>
      </c>
      <c r="E640" s="47" t="str">
        <f t="shared" si="2"/>
        <v/>
      </c>
      <c r="F640" s="47" t="str">
        <f>IF(A640="","",ROUND(SUM(Calculator!prev_prin_balance,-E640),2))</f>
        <v/>
      </c>
      <c r="G640" s="69" t="str">
        <f t="shared" si="3"/>
        <v/>
      </c>
      <c r="H640" s="47" t="str">
        <f>IF(A640="","",IF(Calculator!prev_prin_balance=0,MIN(Calculator!prev_heloc_prin_balance+Calculator!prev_heloc_int_balance+K640,MAX(0,Calculator!free_cash_flow+Calculator!loan_payment))+IF($O$7="No",0,Calculator!loan_payment+$I$6),IF($O$7="No",Calculator!free_cash_flow,$I$5)))</f>
        <v/>
      </c>
      <c r="I640" s="47" t="str">
        <f>IF(A640="","",IF($O$7="Yes",$I$6+Calculator!loan_payment,0))</f>
        <v/>
      </c>
      <c r="J640" s="47" t="str">
        <f>IF(A640="","",IF(Calculator!prev_prin_balance&lt;=0,0,IF(Calculator!prev_heloc_prin_balance&lt;Calculator!free_cash_flow,MAX(0,MIN($O$6,D640+Calculator!prev_prin_balance+Calculator!loan_payment)),0)))</f>
        <v/>
      </c>
      <c r="K640" s="47" t="str">
        <f>IF(A640="","",ROUND((B640-Calculator!prev_date)*(Calculator!prev_heloc_rate/$O$8)*MAX(0,Calculator!prev_heloc_prin_balance),2))</f>
        <v/>
      </c>
      <c r="L640" s="47" t="str">
        <f>IF(A640="","",MAX(0,MIN(1*H640,Calculator!prev_heloc_int_balance+K640)))</f>
        <v/>
      </c>
      <c r="M640" s="47" t="str">
        <f>IF(A640="","",(Calculator!prev_heloc_int_balance+K640)-L640)</f>
        <v/>
      </c>
      <c r="N640" s="47" t="str">
        <f t="shared" si="4"/>
        <v/>
      </c>
      <c r="O640" s="47" t="str">
        <f>IF(A640="","",Calculator!prev_heloc_prin_balance-N640)</f>
        <v/>
      </c>
      <c r="P640" s="47" t="str">
        <f t="shared" si="16"/>
        <v/>
      </c>
      <c r="Q640" s="40"/>
      <c r="R640" s="67" t="str">
        <f t="shared" si="5"/>
        <v/>
      </c>
      <c r="S640" s="68" t="str">
        <f t="shared" si="6"/>
        <v/>
      </c>
      <c r="T640" s="47" t="str">
        <f t="shared" si="7"/>
        <v/>
      </c>
      <c r="U640" s="47" t="str">
        <f t="shared" si="8"/>
        <v/>
      </c>
      <c r="V640" s="47" t="str">
        <f t="shared" si="9"/>
        <v/>
      </c>
      <c r="W640" s="47" t="str">
        <f t="shared" si="10"/>
        <v/>
      </c>
      <c r="X640" s="40"/>
      <c r="Y640" s="67" t="str">
        <f t="shared" si="11"/>
        <v/>
      </c>
      <c r="Z640" s="68" t="str">
        <f t="shared" si="12"/>
        <v/>
      </c>
      <c r="AA640" s="47" t="str">
        <f>IF(Y640="","",MIN($D$9+Calculator!free_cash_flow,AD639+AB640))</f>
        <v/>
      </c>
      <c r="AB640" s="47" t="str">
        <f t="shared" si="13"/>
        <v/>
      </c>
      <c r="AC640" s="47" t="str">
        <f t="shared" si="14"/>
        <v/>
      </c>
      <c r="AD640" s="47" t="str">
        <f t="shared" si="15"/>
        <v/>
      </c>
    </row>
    <row r="641" ht="12.75" customHeight="1">
      <c r="A641" s="67" t="str">
        <f>IF(OR(Calculator!prev_total_owed&lt;=0,Calculator!prev_total_owed=""),"",Calculator!prev_pmt_num+1)</f>
        <v/>
      </c>
      <c r="B641" s="68" t="str">
        <f t="shared" si="1"/>
        <v/>
      </c>
      <c r="C641" s="47" t="str">
        <f>IF(A641="","",MIN(D641+Calculator!prev_prin_balance,Calculator!loan_payment+J641))</f>
        <v/>
      </c>
      <c r="D641" s="47" t="str">
        <f>IF(A641="","",ROUND($D$6/12*MAX(0,(Calculator!prev_prin_balance)),2))</f>
        <v/>
      </c>
      <c r="E641" s="47" t="str">
        <f t="shared" si="2"/>
        <v/>
      </c>
      <c r="F641" s="47" t="str">
        <f>IF(A641="","",ROUND(SUM(Calculator!prev_prin_balance,-E641),2))</f>
        <v/>
      </c>
      <c r="G641" s="69" t="str">
        <f t="shared" si="3"/>
        <v/>
      </c>
      <c r="H641" s="47" t="str">
        <f>IF(A641="","",IF(Calculator!prev_prin_balance=0,MIN(Calculator!prev_heloc_prin_balance+Calculator!prev_heloc_int_balance+K641,MAX(0,Calculator!free_cash_flow+Calculator!loan_payment))+IF($O$7="No",0,Calculator!loan_payment+$I$6),IF($O$7="No",Calculator!free_cash_flow,$I$5)))</f>
        <v/>
      </c>
      <c r="I641" s="47" t="str">
        <f>IF(A641="","",IF($O$7="Yes",$I$6+Calculator!loan_payment,0))</f>
        <v/>
      </c>
      <c r="J641" s="47" t="str">
        <f>IF(A641="","",IF(Calculator!prev_prin_balance&lt;=0,0,IF(Calculator!prev_heloc_prin_balance&lt;Calculator!free_cash_flow,MAX(0,MIN($O$6,D641+Calculator!prev_prin_balance+Calculator!loan_payment)),0)))</f>
        <v/>
      </c>
      <c r="K641" s="47" t="str">
        <f>IF(A641="","",ROUND((B641-Calculator!prev_date)*(Calculator!prev_heloc_rate/$O$8)*MAX(0,Calculator!prev_heloc_prin_balance),2))</f>
        <v/>
      </c>
      <c r="L641" s="47" t="str">
        <f>IF(A641="","",MAX(0,MIN(1*H641,Calculator!prev_heloc_int_balance+K641)))</f>
        <v/>
      </c>
      <c r="M641" s="47" t="str">
        <f>IF(A641="","",(Calculator!prev_heloc_int_balance+K641)-L641)</f>
        <v/>
      </c>
      <c r="N641" s="47" t="str">
        <f t="shared" si="4"/>
        <v/>
      </c>
      <c r="O641" s="47" t="str">
        <f>IF(A641="","",Calculator!prev_heloc_prin_balance-N641)</f>
        <v/>
      </c>
      <c r="P641" s="47" t="str">
        <f t="shared" si="16"/>
        <v/>
      </c>
      <c r="Q641" s="40"/>
      <c r="R641" s="67" t="str">
        <f t="shared" si="5"/>
        <v/>
      </c>
      <c r="S641" s="68" t="str">
        <f t="shared" si="6"/>
        <v/>
      </c>
      <c r="T641" s="47" t="str">
        <f t="shared" si="7"/>
        <v/>
      </c>
      <c r="U641" s="47" t="str">
        <f t="shared" si="8"/>
        <v/>
      </c>
      <c r="V641" s="47" t="str">
        <f t="shared" si="9"/>
        <v/>
      </c>
      <c r="W641" s="47" t="str">
        <f t="shared" si="10"/>
        <v/>
      </c>
      <c r="X641" s="40"/>
      <c r="Y641" s="67" t="str">
        <f t="shared" si="11"/>
        <v/>
      </c>
      <c r="Z641" s="68" t="str">
        <f t="shared" si="12"/>
        <v/>
      </c>
      <c r="AA641" s="47" t="str">
        <f>IF(Y641="","",MIN($D$9+Calculator!free_cash_flow,AD640+AB641))</f>
        <v/>
      </c>
      <c r="AB641" s="47" t="str">
        <f t="shared" si="13"/>
        <v/>
      </c>
      <c r="AC641" s="47" t="str">
        <f t="shared" si="14"/>
        <v/>
      </c>
      <c r="AD641" s="47" t="str">
        <f t="shared" si="15"/>
        <v/>
      </c>
    </row>
    <row r="642" ht="12.75" customHeight="1">
      <c r="A642" s="67" t="str">
        <f>IF(OR(Calculator!prev_total_owed&lt;=0,Calculator!prev_total_owed=""),"",Calculator!prev_pmt_num+1)</f>
        <v/>
      </c>
      <c r="B642" s="68" t="str">
        <f t="shared" si="1"/>
        <v/>
      </c>
      <c r="C642" s="47" t="str">
        <f>IF(A642="","",MIN(D642+Calculator!prev_prin_balance,Calculator!loan_payment+J642))</f>
        <v/>
      </c>
      <c r="D642" s="47" t="str">
        <f>IF(A642="","",ROUND($D$6/12*MAX(0,(Calculator!prev_prin_balance)),2))</f>
        <v/>
      </c>
      <c r="E642" s="47" t="str">
        <f t="shared" si="2"/>
        <v/>
      </c>
      <c r="F642" s="47" t="str">
        <f>IF(A642="","",ROUND(SUM(Calculator!prev_prin_balance,-E642),2))</f>
        <v/>
      </c>
      <c r="G642" s="69" t="str">
        <f t="shared" si="3"/>
        <v/>
      </c>
      <c r="H642" s="47" t="str">
        <f>IF(A642="","",IF(Calculator!prev_prin_balance=0,MIN(Calculator!prev_heloc_prin_balance+Calculator!prev_heloc_int_balance+K642,MAX(0,Calculator!free_cash_flow+Calculator!loan_payment))+IF($O$7="No",0,Calculator!loan_payment+$I$6),IF($O$7="No",Calculator!free_cash_flow,$I$5)))</f>
        <v/>
      </c>
      <c r="I642" s="47" t="str">
        <f>IF(A642="","",IF($O$7="Yes",$I$6+Calculator!loan_payment,0))</f>
        <v/>
      </c>
      <c r="J642" s="47" t="str">
        <f>IF(A642="","",IF(Calculator!prev_prin_balance&lt;=0,0,IF(Calculator!prev_heloc_prin_balance&lt;Calculator!free_cash_flow,MAX(0,MIN($O$6,D642+Calculator!prev_prin_balance+Calculator!loan_payment)),0)))</f>
        <v/>
      </c>
      <c r="K642" s="47" t="str">
        <f>IF(A642="","",ROUND((B642-Calculator!prev_date)*(Calculator!prev_heloc_rate/$O$8)*MAX(0,Calculator!prev_heloc_prin_balance),2))</f>
        <v/>
      </c>
      <c r="L642" s="47" t="str">
        <f>IF(A642="","",MAX(0,MIN(1*H642,Calculator!prev_heloc_int_balance+K642)))</f>
        <v/>
      </c>
      <c r="M642" s="47" t="str">
        <f>IF(A642="","",(Calculator!prev_heloc_int_balance+K642)-L642)</f>
        <v/>
      </c>
      <c r="N642" s="47" t="str">
        <f t="shared" si="4"/>
        <v/>
      </c>
      <c r="O642" s="47" t="str">
        <f>IF(A642="","",Calculator!prev_heloc_prin_balance-N642)</f>
        <v/>
      </c>
      <c r="P642" s="47" t="str">
        <f t="shared" si="16"/>
        <v/>
      </c>
      <c r="Q642" s="40"/>
      <c r="R642" s="67" t="str">
        <f t="shared" si="5"/>
        <v/>
      </c>
      <c r="S642" s="68" t="str">
        <f t="shared" si="6"/>
        <v/>
      </c>
      <c r="T642" s="47" t="str">
        <f t="shared" si="7"/>
        <v/>
      </c>
      <c r="U642" s="47" t="str">
        <f t="shared" si="8"/>
        <v/>
      </c>
      <c r="V642" s="47" t="str">
        <f t="shared" si="9"/>
        <v/>
      </c>
      <c r="W642" s="47" t="str">
        <f t="shared" si="10"/>
        <v/>
      </c>
      <c r="X642" s="40"/>
      <c r="Y642" s="67" t="str">
        <f t="shared" si="11"/>
        <v/>
      </c>
      <c r="Z642" s="68" t="str">
        <f t="shared" si="12"/>
        <v/>
      </c>
      <c r="AA642" s="47" t="str">
        <f>IF(Y642="","",MIN($D$9+Calculator!free_cash_flow,AD641+AB642))</f>
        <v/>
      </c>
      <c r="AB642" s="47" t="str">
        <f t="shared" si="13"/>
        <v/>
      </c>
      <c r="AC642" s="47" t="str">
        <f t="shared" si="14"/>
        <v/>
      </c>
      <c r="AD642" s="47" t="str">
        <f t="shared" si="15"/>
        <v/>
      </c>
    </row>
    <row r="643" ht="12.75" customHeight="1">
      <c r="A643" s="67" t="str">
        <f>IF(OR(Calculator!prev_total_owed&lt;=0,Calculator!prev_total_owed=""),"",Calculator!prev_pmt_num+1)</f>
        <v/>
      </c>
      <c r="B643" s="68" t="str">
        <f t="shared" si="1"/>
        <v/>
      </c>
      <c r="C643" s="47" t="str">
        <f>IF(A643="","",MIN(D643+Calculator!prev_prin_balance,Calculator!loan_payment+J643))</f>
        <v/>
      </c>
      <c r="D643" s="47" t="str">
        <f>IF(A643="","",ROUND($D$6/12*MAX(0,(Calculator!prev_prin_balance)),2))</f>
        <v/>
      </c>
      <c r="E643" s="47" t="str">
        <f t="shared" si="2"/>
        <v/>
      </c>
      <c r="F643" s="47" t="str">
        <f>IF(A643="","",ROUND(SUM(Calculator!prev_prin_balance,-E643),2))</f>
        <v/>
      </c>
      <c r="G643" s="69" t="str">
        <f t="shared" si="3"/>
        <v/>
      </c>
      <c r="H643" s="47" t="str">
        <f>IF(A643="","",IF(Calculator!prev_prin_balance=0,MIN(Calculator!prev_heloc_prin_balance+Calculator!prev_heloc_int_balance+K643,MAX(0,Calculator!free_cash_flow+Calculator!loan_payment))+IF($O$7="No",0,Calculator!loan_payment+$I$6),IF($O$7="No",Calculator!free_cash_flow,$I$5)))</f>
        <v/>
      </c>
      <c r="I643" s="47" t="str">
        <f>IF(A643="","",IF($O$7="Yes",$I$6+Calculator!loan_payment,0))</f>
        <v/>
      </c>
      <c r="J643" s="47" t="str">
        <f>IF(A643="","",IF(Calculator!prev_prin_balance&lt;=0,0,IF(Calculator!prev_heloc_prin_balance&lt;Calculator!free_cash_flow,MAX(0,MIN($O$6,D643+Calculator!prev_prin_balance+Calculator!loan_payment)),0)))</f>
        <v/>
      </c>
      <c r="K643" s="47" t="str">
        <f>IF(A643="","",ROUND((B643-Calculator!prev_date)*(Calculator!prev_heloc_rate/$O$8)*MAX(0,Calculator!prev_heloc_prin_balance),2))</f>
        <v/>
      </c>
      <c r="L643" s="47" t="str">
        <f>IF(A643="","",MAX(0,MIN(1*H643,Calculator!prev_heloc_int_balance+K643)))</f>
        <v/>
      </c>
      <c r="M643" s="47" t="str">
        <f>IF(A643="","",(Calculator!prev_heloc_int_balance+K643)-L643)</f>
        <v/>
      </c>
      <c r="N643" s="47" t="str">
        <f t="shared" si="4"/>
        <v/>
      </c>
      <c r="O643" s="47" t="str">
        <f>IF(A643="","",Calculator!prev_heloc_prin_balance-N643)</f>
        <v/>
      </c>
      <c r="P643" s="47" t="str">
        <f t="shared" si="16"/>
        <v/>
      </c>
      <c r="Q643" s="40"/>
      <c r="R643" s="67" t="str">
        <f t="shared" si="5"/>
        <v/>
      </c>
      <c r="S643" s="68" t="str">
        <f t="shared" si="6"/>
        <v/>
      </c>
      <c r="T643" s="47" t="str">
        <f t="shared" si="7"/>
        <v/>
      </c>
      <c r="U643" s="47" t="str">
        <f t="shared" si="8"/>
        <v/>
      </c>
      <c r="V643" s="47" t="str">
        <f t="shared" si="9"/>
        <v/>
      </c>
      <c r="W643" s="47" t="str">
        <f t="shared" si="10"/>
        <v/>
      </c>
      <c r="X643" s="40"/>
      <c r="Y643" s="67" t="str">
        <f t="shared" si="11"/>
        <v/>
      </c>
      <c r="Z643" s="68" t="str">
        <f t="shared" si="12"/>
        <v/>
      </c>
      <c r="AA643" s="47" t="str">
        <f>IF(Y643="","",MIN($D$9+Calculator!free_cash_flow,AD642+AB643))</f>
        <v/>
      </c>
      <c r="AB643" s="47" t="str">
        <f t="shared" si="13"/>
        <v/>
      </c>
      <c r="AC643" s="47" t="str">
        <f t="shared" si="14"/>
        <v/>
      </c>
      <c r="AD643" s="47" t="str">
        <f t="shared" si="15"/>
        <v/>
      </c>
    </row>
    <row r="644" ht="12.75" customHeight="1">
      <c r="A644" s="67" t="str">
        <f>IF(OR(Calculator!prev_total_owed&lt;=0,Calculator!prev_total_owed=""),"",Calculator!prev_pmt_num+1)</f>
        <v/>
      </c>
      <c r="B644" s="68" t="str">
        <f t="shared" si="1"/>
        <v/>
      </c>
      <c r="C644" s="47" t="str">
        <f>IF(A644="","",MIN(D644+Calculator!prev_prin_balance,Calculator!loan_payment+J644))</f>
        <v/>
      </c>
      <c r="D644" s="47" t="str">
        <f>IF(A644="","",ROUND($D$6/12*MAX(0,(Calculator!prev_prin_balance)),2))</f>
        <v/>
      </c>
      <c r="E644" s="47" t="str">
        <f t="shared" si="2"/>
        <v/>
      </c>
      <c r="F644" s="47" t="str">
        <f>IF(A644="","",ROUND(SUM(Calculator!prev_prin_balance,-E644),2))</f>
        <v/>
      </c>
      <c r="G644" s="69" t="str">
        <f t="shared" si="3"/>
        <v/>
      </c>
      <c r="H644" s="47" t="str">
        <f>IF(A644="","",IF(Calculator!prev_prin_balance=0,MIN(Calculator!prev_heloc_prin_balance+Calculator!prev_heloc_int_balance+K644,MAX(0,Calculator!free_cash_flow+Calculator!loan_payment))+IF($O$7="No",0,Calculator!loan_payment+$I$6),IF($O$7="No",Calculator!free_cash_flow,$I$5)))</f>
        <v/>
      </c>
      <c r="I644" s="47" t="str">
        <f>IF(A644="","",IF($O$7="Yes",$I$6+Calculator!loan_payment,0))</f>
        <v/>
      </c>
      <c r="J644" s="47" t="str">
        <f>IF(A644="","",IF(Calculator!prev_prin_balance&lt;=0,0,IF(Calculator!prev_heloc_prin_balance&lt;Calculator!free_cash_flow,MAX(0,MIN($O$6,D644+Calculator!prev_prin_balance+Calculator!loan_payment)),0)))</f>
        <v/>
      </c>
      <c r="K644" s="47" t="str">
        <f>IF(A644="","",ROUND((B644-Calculator!prev_date)*(Calculator!prev_heloc_rate/$O$8)*MAX(0,Calculator!prev_heloc_prin_balance),2))</f>
        <v/>
      </c>
      <c r="L644" s="47" t="str">
        <f>IF(A644="","",MAX(0,MIN(1*H644,Calculator!prev_heloc_int_balance+K644)))</f>
        <v/>
      </c>
      <c r="M644" s="47" t="str">
        <f>IF(A644="","",(Calculator!prev_heloc_int_balance+K644)-L644)</f>
        <v/>
      </c>
      <c r="N644" s="47" t="str">
        <f t="shared" si="4"/>
        <v/>
      </c>
      <c r="O644" s="47" t="str">
        <f>IF(A644="","",Calculator!prev_heloc_prin_balance-N644)</f>
        <v/>
      </c>
      <c r="P644" s="47" t="str">
        <f t="shared" si="16"/>
        <v/>
      </c>
      <c r="Q644" s="40"/>
      <c r="R644" s="67" t="str">
        <f t="shared" si="5"/>
        <v/>
      </c>
      <c r="S644" s="68" t="str">
        <f t="shared" si="6"/>
        <v/>
      </c>
      <c r="T644" s="47" t="str">
        <f t="shared" si="7"/>
        <v/>
      </c>
      <c r="U644" s="47" t="str">
        <f t="shared" si="8"/>
        <v/>
      </c>
      <c r="V644" s="47" t="str">
        <f t="shared" si="9"/>
        <v/>
      </c>
      <c r="W644" s="47" t="str">
        <f t="shared" si="10"/>
        <v/>
      </c>
      <c r="X644" s="40"/>
      <c r="Y644" s="67" t="str">
        <f t="shared" si="11"/>
        <v/>
      </c>
      <c r="Z644" s="68" t="str">
        <f t="shared" si="12"/>
        <v/>
      </c>
      <c r="AA644" s="47" t="str">
        <f>IF(Y644="","",MIN($D$9+Calculator!free_cash_flow,AD643+AB644))</f>
        <v/>
      </c>
      <c r="AB644" s="47" t="str">
        <f t="shared" si="13"/>
        <v/>
      </c>
      <c r="AC644" s="47" t="str">
        <f t="shared" si="14"/>
        <v/>
      </c>
      <c r="AD644" s="47" t="str">
        <f t="shared" si="15"/>
        <v/>
      </c>
    </row>
    <row r="645" ht="12.75" customHeight="1">
      <c r="A645" s="67" t="str">
        <f>IF(OR(Calculator!prev_total_owed&lt;=0,Calculator!prev_total_owed=""),"",Calculator!prev_pmt_num+1)</f>
        <v/>
      </c>
      <c r="B645" s="68" t="str">
        <f t="shared" si="1"/>
        <v/>
      </c>
      <c r="C645" s="47" t="str">
        <f>IF(A645="","",MIN(D645+Calculator!prev_prin_balance,Calculator!loan_payment+J645))</f>
        <v/>
      </c>
      <c r="D645" s="47" t="str">
        <f>IF(A645="","",ROUND($D$6/12*MAX(0,(Calculator!prev_prin_balance)),2))</f>
        <v/>
      </c>
      <c r="E645" s="47" t="str">
        <f t="shared" si="2"/>
        <v/>
      </c>
      <c r="F645" s="47" t="str">
        <f>IF(A645="","",ROUND(SUM(Calculator!prev_prin_balance,-E645),2))</f>
        <v/>
      </c>
      <c r="G645" s="69" t="str">
        <f t="shared" si="3"/>
        <v/>
      </c>
      <c r="H645" s="47" t="str">
        <f>IF(A645="","",IF(Calculator!prev_prin_balance=0,MIN(Calculator!prev_heloc_prin_balance+Calculator!prev_heloc_int_balance+K645,MAX(0,Calculator!free_cash_flow+Calculator!loan_payment))+IF($O$7="No",0,Calculator!loan_payment+$I$6),IF($O$7="No",Calculator!free_cash_flow,$I$5)))</f>
        <v/>
      </c>
      <c r="I645" s="47" t="str">
        <f>IF(A645="","",IF($O$7="Yes",$I$6+Calculator!loan_payment,0))</f>
        <v/>
      </c>
      <c r="J645" s="47" t="str">
        <f>IF(A645="","",IF(Calculator!prev_prin_balance&lt;=0,0,IF(Calculator!prev_heloc_prin_balance&lt;Calculator!free_cash_flow,MAX(0,MIN($O$6,D645+Calculator!prev_prin_balance+Calculator!loan_payment)),0)))</f>
        <v/>
      </c>
      <c r="K645" s="47" t="str">
        <f>IF(A645="","",ROUND((B645-Calculator!prev_date)*(Calculator!prev_heloc_rate/$O$8)*MAX(0,Calculator!prev_heloc_prin_balance),2))</f>
        <v/>
      </c>
      <c r="L645" s="47" t="str">
        <f>IF(A645="","",MAX(0,MIN(1*H645,Calculator!prev_heloc_int_balance+K645)))</f>
        <v/>
      </c>
      <c r="M645" s="47" t="str">
        <f>IF(A645="","",(Calculator!prev_heloc_int_balance+K645)-L645)</f>
        <v/>
      </c>
      <c r="N645" s="47" t="str">
        <f t="shared" si="4"/>
        <v/>
      </c>
      <c r="O645" s="47" t="str">
        <f>IF(A645="","",Calculator!prev_heloc_prin_balance-N645)</f>
        <v/>
      </c>
      <c r="P645" s="47" t="str">
        <f t="shared" si="16"/>
        <v/>
      </c>
      <c r="Q645" s="40"/>
      <c r="R645" s="67" t="str">
        <f t="shared" si="5"/>
        <v/>
      </c>
      <c r="S645" s="68" t="str">
        <f t="shared" si="6"/>
        <v/>
      </c>
      <c r="T645" s="47" t="str">
        <f t="shared" si="7"/>
        <v/>
      </c>
      <c r="U645" s="47" t="str">
        <f t="shared" si="8"/>
        <v/>
      </c>
      <c r="V645" s="47" t="str">
        <f t="shared" si="9"/>
        <v/>
      </c>
      <c r="W645" s="47" t="str">
        <f t="shared" si="10"/>
        <v/>
      </c>
      <c r="X645" s="40"/>
      <c r="Y645" s="67" t="str">
        <f t="shared" si="11"/>
        <v/>
      </c>
      <c r="Z645" s="68" t="str">
        <f t="shared" si="12"/>
        <v/>
      </c>
      <c r="AA645" s="47" t="str">
        <f>IF(Y645="","",MIN($D$9+Calculator!free_cash_flow,AD644+AB645))</f>
        <v/>
      </c>
      <c r="AB645" s="47" t="str">
        <f t="shared" si="13"/>
        <v/>
      </c>
      <c r="AC645" s="47" t="str">
        <f t="shared" si="14"/>
        <v/>
      </c>
      <c r="AD645" s="47" t="str">
        <f t="shared" si="15"/>
        <v/>
      </c>
    </row>
    <row r="646" ht="12.75" customHeight="1">
      <c r="A646" s="67" t="str">
        <f>IF(OR(Calculator!prev_total_owed&lt;=0,Calculator!prev_total_owed=""),"",Calculator!prev_pmt_num+1)</f>
        <v/>
      </c>
      <c r="B646" s="68" t="str">
        <f t="shared" si="1"/>
        <v/>
      </c>
      <c r="C646" s="47" t="str">
        <f>IF(A646="","",MIN(D646+Calculator!prev_prin_balance,Calculator!loan_payment+J646))</f>
        <v/>
      </c>
      <c r="D646" s="47" t="str">
        <f>IF(A646="","",ROUND($D$6/12*MAX(0,(Calculator!prev_prin_balance)),2))</f>
        <v/>
      </c>
      <c r="E646" s="47" t="str">
        <f t="shared" si="2"/>
        <v/>
      </c>
      <c r="F646" s="47" t="str">
        <f>IF(A646="","",ROUND(SUM(Calculator!prev_prin_balance,-E646),2))</f>
        <v/>
      </c>
      <c r="G646" s="69" t="str">
        <f t="shared" si="3"/>
        <v/>
      </c>
      <c r="H646" s="47" t="str">
        <f>IF(A646="","",IF(Calculator!prev_prin_balance=0,MIN(Calculator!prev_heloc_prin_balance+Calculator!prev_heloc_int_balance+K646,MAX(0,Calculator!free_cash_flow+Calculator!loan_payment))+IF($O$7="No",0,Calculator!loan_payment+$I$6),IF($O$7="No",Calculator!free_cash_flow,$I$5)))</f>
        <v/>
      </c>
      <c r="I646" s="47" t="str">
        <f>IF(A646="","",IF($O$7="Yes",$I$6+Calculator!loan_payment,0))</f>
        <v/>
      </c>
      <c r="J646" s="47" t="str">
        <f>IF(A646="","",IF(Calculator!prev_prin_balance&lt;=0,0,IF(Calculator!prev_heloc_prin_balance&lt;Calculator!free_cash_flow,MAX(0,MIN($O$6,D646+Calculator!prev_prin_balance+Calculator!loan_payment)),0)))</f>
        <v/>
      </c>
      <c r="K646" s="47" t="str">
        <f>IF(A646="","",ROUND((B646-Calculator!prev_date)*(Calculator!prev_heloc_rate/$O$8)*MAX(0,Calculator!prev_heloc_prin_balance),2))</f>
        <v/>
      </c>
      <c r="L646" s="47" t="str">
        <f>IF(A646="","",MAX(0,MIN(1*H646,Calculator!prev_heloc_int_balance+K646)))</f>
        <v/>
      </c>
      <c r="M646" s="47" t="str">
        <f>IF(A646="","",(Calculator!prev_heloc_int_balance+K646)-L646)</f>
        <v/>
      </c>
      <c r="N646" s="47" t="str">
        <f t="shared" si="4"/>
        <v/>
      </c>
      <c r="O646" s="47" t="str">
        <f>IF(A646="","",Calculator!prev_heloc_prin_balance-N646)</f>
        <v/>
      </c>
      <c r="P646" s="47" t="str">
        <f t="shared" si="16"/>
        <v/>
      </c>
      <c r="Q646" s="40"/>
      <c r="R646" s="67" t="str">
        <f t="shared" si="5"/>
        <v/>
      </c>
      <c r="S646" s="68" t="str">
        <f t="shared" si="6"/>
        <v/>
      </c>
      <c r="T646" s="47" t="str">
        <f t="shared" si="7"/>
        <v/>
      </c>
      <c r="U646" s="47" t="str">
        <f t="shared" si="8"/>
        <v/>
      </c>
      <c r="V646" s="47" t="str">
        <f t="shared" si="9"/>
        <v/>
      </c>
      <c r="W646" s="47" t="str">
        <f t="shared" si="10"/>
        <v/>
      </c>
      <c r="X646" s="40"/>
      <c r="Y646" s="67" t="str">
        <f t="shared" si="11"/>
        <v/>
      </c>
      <c r="Z646" s="68" t="str">
        <f t="shared" si="12"/>
        <v/>
      </c>
      <c r="AA646" s="47" t="str">
        <f>IF(Y646="","",MIN($D$9+Calculator!free_cash_flow,AD645+AB646))</f>
        <v/>
      </c>
      <c r="AB646" s="47" t="str">
        <f t="shared" si="13"/>
        <v/>
      </c>
      <c r="AC646" s="47" t="str">
        <f t="shared" si="14"/>
        <v/>
      </c>
      <c r="AD646" s="47" t="str">
        <f t="shared" si="15"/>
        <v/>
      </c>
    </row>
    <row r="647" ht="12.75" customHeight="1">
      <c r="A647" s="67" t="str">
        <f>IF(OR(Calculator!prev_total_owed&lt;=0,Calculator!prev_total_owed=""),"",Calculator!prev_pmt_num+1)</f>
        <v/>
      </c>
      <c r="B647" s="68" t="str">
        <f t="shared" si="1"/>
        <v/>
      </c>
      <c r="C647" s="47" t="str">
        <f>IF(A647="","",MIN(D647+Calculator!prev_prin_balance,Calculator!loan_payment+J647))</f>
        <v/>
      </c>
      <c r="D647" s="47" t="str">
        <f>IF(A647="","",ROUND($D$6/12*MAX(0,(Calculator!prev_prin_balance)),2))</f>
        <v/>
      </c>
      <c r="E647" s="47" t="str">
        <f t="shared" si="2"/>
        <v/>
      </c>
      <c r="F647" s="47" t="str">
        <f>IF(A647="","",ROUND(SUM(Calculator!prev_prin_balance,-E647),2))</f>
        <v/>
      </c>
      <c r="G647" s="69" t="str">
        <f t="shared" si="3"/>
        <v/>
      </c>
      <c r="H647" s="47" t="str">
        <f>IF(A647="","",IF(Calculator!prev_prin_balance=0,MIN(Calculator!prev_heloc_prin_balance+Calculator!prev_heloc_int_balance+K647,MAX(0,Calculator!free_cash_flow+Calculator!loan_payment))+IF($O$7="No",0,Calculator!loan_payment+$I$6),IF($O$7="No",Calculator!free_cash_flow,$I$5)))</f>
        <v/>
      </c>
      <c r="I647" s="47" t="str">
        <f>IF(A647="","",IF($O$7="Yes",$I$6+Calculator!loan_payment,0))</f>
        <v/>
      </c>
      <c r="J647" s="47" t="str">
        <f>IF(A647="","",IF(Calculator!prev_prin_balance&lt;=0,0,IF(Calculator!prev_heloc_prin_balance&lt;Calculator!free_cash_flow,MAX(0,MIN($O$6,D647+Calculator!prev_prin_balance+Calculator!loan_payment)),0)))</f>
        <v/>
      </c>
      <c r="K647" s="47" t="str">
        <f>IF(A647="","",ROUND((B647-Calculator!prev_date)*(Calculator!prev_heloc_rate/$O$8)*MAX(0,Calculator!prev_heloc_prin_balance),2))</f>
        <v/>
      </c>
      <c r="L647" s="47" t="str">
        <f>IF(A647="","",MAX(0,MIN(1*H647,Calculator!prev_heloc_int_balance+K647)))</f>
        <v/>
      </c>
      <c r="M647" s="47" t="str">
        <f>IF(A647="","",(Calculator!prev_heloc_int_balance+K647)-L647)</f>
        <v/>
      </c>
      <c r="N647" s="47" t="str">
        <f t="shared" si="4"/>
        <v/>
      </c>
      <c r="O647" s="47" t="str">
        <f>IF(A647="","",Calculator!prev_heloc_prin_balance-N647)</f>
        <v/>
      </c>
      <c r="P647" s="47" t="str">
        <f t="shared" si="16"/>
        <v/>
      </c>
      <c r="Q647" s="40"/>
      <c r="R647" s="67" t="str">
        <f t="shared" si="5"/>
        <v/>
      </c>
      <c r="S647" s="68" t="str">
        <f t="shared" si="6"/>
        <v/>
      </c>
      <c r="T647" s="47" t="str">
        <f t="shared" si="7"/>
        <v/>
      </c>
      <c r="U647" s="47" t="str">
        <f t="shared" si="8"/>
        <v/>
      </c>
      <c r="V647" s="47" t="str">
        <f t="shared" si="9"/>
        <v/>
      </c>
      <c r="W647" s="47" t="str">
        <f t="shared" si="10"/>
        <v/>
      </c>
      <c r="X647" s="40"/>
      <c r="Y647" s="67" t="str">
        <f t="shared" si="11"/>
        <v/>
      </c>
      <c r="Z647" s="68" t="str">
        <f t="shared" si="12"/>
        <v/>
      </c>
      <c r="AA647" s="47" t="str">
        <f>IF(Y647="","",MIN($D$9+Calculator!free_cash_flow,AD646+AB647))</f>
        <v/>
      </c>
      <c r="AB647" s="47" t="str">
        <f t="shared" si="13"/>
        <v/>
      </c>
      <c r="AC647" s="47" t="str">
        <f t="shared" si="14"/>
        <v/>
      </c>
      <c r="AD647" s="47" t="str">
        <f t="shared" si="15"/>
        <v/>
      </c>
    </row>
    <row r="648" ht="12.75" customHeight="1">
      <c r="A648" s="67" t="str">
        <f>IF(OR(Calculator!prev_total_owed&lt;=0,Calculator!prev_total_owed=""),"",Calculator!prev_pmt_num+1)</f>
        <v/>
      </c>
      <c r="B648" s="68" t="str">
        <f t="shared" si="1"/>
        <v/>
      </c>
      <c r="C648" s="47" t="str">
        <f>IF(A648="","",MIN(D648+Calculator!prev_prin_balance,Calculator!loan_payment+J648))</f>
        <v/>
      </c>
      <c r="D648" s="47" t="str">
        <f>IF(A648="","",ROUND($D$6/12*MAX(0,(Calculator!prev_prin_balance)),2))</f>
        <v/>
      </c>
      <c r="E648" s="47" t="str">
        <f t="shared" si="2"/>
        <v/>
      </c>
      <c r="F648" s="47" t="str">
        <f>IF(A648="","",ROUND(SUM(Calculator!prev_prin_balance,-E648),2))</f>
        <v/>
      </c>
      <c r="G648" s="69" t="str">
        <f t="shared" si="3"/>
        <v/>
      </c>
      <c r="H648" s="47" t="str">
        <f>IF(A648="","",IF(Calculator!prev_prin_balance=0,MIN(Calculator!prev_heloc_prin_balance+Calculator!prev_heloc_int_balance+K648,MAX(0,Calculator!free_cash_flow+Calculator!loan_payment))+IF($O$7="No",0,Calculator!loan_payment+$I$6),IF($O$7="No",Calculator!free_cash_flow,$I$5)))</f>
        <v/>
      </c>
      <c r="I648" s="47" t="str">
        <f>IF(A648="","",IF($O$7="Yes",$I$6+Calculator!loan_payment,0))</f>
        <v/>
      </c>
      <c r="J648" s="47" t="str">
        <f>IF(A648="","",IF(Calculator!prev_prin_balance&lt;=0,0,IF(Calculator!prev_heloc_prin_balance&lt;Calculator!free_cash_flow,MAX(0,MIN($O$6,D648+Calculator!prev_prin_balance+Calculator!loan_payment)),0)))</f>
        <v/>
      </c>
      <c r="K648" s="47" t="str">
        <f>IF(A648="","",ROUND((B648-Calculator!prev_date)*(Calculator!prev_heloc_rate/$O$8)*MAX(0,Calculator!prev_heloc_prin_balance),2))</f>
        <v/>
      </c>
      <c r="L648" s="47" t="str">
        <f>IF(A648="","",MAX(0,MIN(1*H648,Calculator!prev_heloc_int_balance+K648)))</f>
        <v/>
      </c>
      <c r="M648" s="47" t="str">
        <f>IF(A648="","",(Calculator!prev_heloc_int_balance+K648)-L648)</f>
        <v/>
      </c>
      <c r="N648" s="47" t="str">
        <f t="shared" si="4"/>
        <v/>
      </c>
      <c r="O648" s="47" t="str">
        <f>IF(A648="","",Calculator!prev_heloc_prin_balance-N648)</f>
        <v/>
      </c>
      <c r="P648" s="47" t="str">
        <f t="shared" si="16"/>
        <v/>
      </c>
      <c r="Q648" s="40"/>
      <c r="R648" s="67" t="str">
        <f t="shared" si="5"/>
        <v/>
      </c>
      <c r="S648" s="68" t="str">
        <f t="shared" si="6"/>
        <v/>
      </c>
      <c r="T648" s="47" t="str">
        <f t="shared" si="7"/>
        <v/>
      </c>
      <c r="U648" s="47" t="str">
        <f t="shared" si="8"/>
        <v/>
      </c>
      <c r="V648" s="47" t="str">
        <f t="shared" si="9"/>
        <v/>
      </c>
      <c r="W648" s="47" t="str">
        <f t="shared" si="10"/>
        <v/>
      </c>
      <c r="X648" s="40"/>
      <c r="Y648" s="67" t="str">
        <f t="shared" si="11"/>
        <v/>
      </c>
      <c r="Z648" s="68" t="str">
        <f t="shared" si="12"/>
        <v/>
      </c>
      <c r="AA648" s="47" t="str">
        <f>IF(Y648="","",MIN($D$9+Calculator!free_cash_flow,AD647+AB648))</f>
        <v/>
      </c>
      <c r="AB648" s="47" t="str">
        <f t="shared" si="13"/>
        <v/>
      </c>
      <c r="AC648" s="47" t="str">
        <f t="shared" si="14"/>
        <v/>
      </c>
      <c r="AD648" s="47" t="str">
        <f t="shared" si="15"/>
        <v/>
      </c>
    </row>
    <row r="649" ht="12.75" customHeight="1">
      <c r="A649" s="67" t="str">
        <f>IF(OR(Calculator!prev_total_owed&lt;=0,Calculator!prev_total_owed=""),"",Calculator!prev_pmt_num+1)</f>
        <v/>
      </c>
      <c r="B649" s="68" t="str">
        <f t="shared" si="1"/>
        <v/>
      </c>
      <c r="C649" s="47" t="str">
        <f>IF(A649="","",MIN(D649+Calculator!prev_prin_balance,Calculator!loan_payment+J649))</f>
        <v/>
      </c>
      <c r="D649" s="47" t="str">
        <f>IF(A649="","",ROUND($D$6/12*MAX(0,(Calculator!prev_prin_balance)),2))</f>
        <v/>
      </c>
      <c r="E649" s="47" t="str">
        <f t="shared" si="2"/>
        <v/>
      </c>
      <c r="F649" s="47" t="str">
        <f>IF(A649="","",ROUND(SUM(Calculator!prev_prin_balance,-E649),2))</f>
        <v/>
      </c>
      <c r="G649" s="69" t="str">
        <f t="shared" si="3"/>
        <v/>
      </c>
      <c r="H649" s="47" t="str">
        <f>IF(A649="","",IF(Calculator!prev_prin_balance=0,MIN(Calculator!prev_heloc_prin_balance+Calculator!prev_heloc_int_balance+K649,MAX(0,Calculator!free_cash_flow+Calculator!loan_payment))+IF($O$7="No",0,Calculator!loan_payment+$I$6),IF($O$7="No",Calculator!free_cash_flow,$I$5)))</f>
        <v/>
      </c>
      <c r="I649" s="47" t="str">
        <f>IF(A649="","",IF($O$7="Yes",$I$6+Calculator!loan_payment,0))</f>
        <v/>
      </c>
      <c r="J649" s="47" t="str">
        <f>IF(A649="","",IF(Calculator!prev_prin_balance&lt;=0,0,IF(Calculator!prev_heloc_prin_balance&lt;Calculator!free_cash_flow,MAX(0,MIN($O$6,D649+Calculator!prev_prin_balance+Calculator!loan_payment)),0)))</f>
        <v/>
      </c>
      <c r="K649" s="47" t="str">
        <f>IF(A649="","",ROUND((B649-Calculator!prev_date)*(Calculator!prev_heloc_rate/$O$8)*MAX(0,Calculator!prev_heloc_prin_balance),2))</f>
        <v/>
      </c>
      <c r="L649" s="47" t="str">
        <f>IF(A649="","",MAX(0,MIN(1*H649,Calculator!prev_heloc_int_balance+K649)))</f>
        <v/>
      </c>
      <c r="M649" s="47" t="str">
        <f>IF(A649="","",(Calculator!prev_heloc_int_balance+K649)-L649)</f>
        <v/>
      </c>
      <c r="N649" s="47" t="str">
        <f t="shared" si="4"/>
        <v/>
      </c>
      <c r="O649" s="47" t="str">
        <f>IF(A649="","",Calculator!prev_heloc_prin_balance-N649)</f>
        <v/>
      </c>
      <c r="P649" s="47" t="str">
        <f t="shared" si="16"/>
        <v/>
      </c>
      <c r="Q649" s="40"/>
      <c r="R649" s="67" t="str">
        <f t="shared" si="5"/>
        <v/>
      </c>
      <c r="S649" s="68" t="str">
        <f t="shared" si="6"/>
        <v/>
      </c>
      <c r="T649" s="47" t="str">
        <f t="shared" si="7"/>
        <v/>
      </c>
      <c r="U649" s="47" t="str">
        <f t="shared" si="8"/>
        <v/>
      </c>
      <c r="V649" s="47" t="str">
        <f t="shared" si="9"/>
        <v/>
      </c>
      <c r="W649" s="47" t="str">
        <f t="shared" si="10"/>
        <v/>
      </c>
      <c r="X649" s="40"/>
      <c r="Y649" s="67" t="str">
        <f t="shared" si="11"/>
        <v/>
      </c>
      <c r="Z649" s="68" t="str">
        <f t="shared" si="12"/>
        <v/>
      </c>
      <c r="AA649" s="47" t="str">
        <f>IF(Y649="","",MIN($D$9+Calculator!free_cash_flow,AD648+AB649))</f>
        <v/>
      </c>
      <c r="AB649" s="47" t="str">
        <f t="shared" si="13"/>
        <v/>
      </c>
      <c r="AC649" s="47" t="str">
        <f t="shared" si="14"/>
        <v/>
      </c>
      <c r="AD649" s="47" t="str">
        <f t="shared" si="15"/>
        <v/>
      </c>
    </row>
    <row r="650" ht="12.75" customHeight="1">
      <c r="A650" s="67" t="str">
        <f>IF(OR(Calculator!prev_total_owed&lt;=0,Calculator!prev_total_owed=""),"",Calculator!prev_pmt_num+1)</f>
        <v/>
      </c>
      <c r="B650" s="68" t="str">
        <f t="shared" si="1"/>
        <v/>
      </c>
      <c r="C650" s="47" t="str">
        <f>IF(A650="","",MIN(D650+Calculator!prev_prin_balance,Calculator!loan_payment+J650))</f>
        <v/>
      </c>
      <c r="D650" s="47" t="str">
        <f>IF(A650="","",ROUND($D$6/12*MAX(0,(Calculator!prev_prin_balance)),2))</f>
        <v/>
      </c>
      <c r="E650" s="47" t="str">
        <f t="shared" si="2"/>
        <v/>
      </c>
      <c r="F650" s="47" t="str">
        <f>IF(A650="","",ROUND(SUM(Calculator!prev_prin_balance,-E650),2))</f>
        <v/>
      </c>
      <c r="G650" s="69" t="str">
        <f t="shared" si="3"/>
        <v/>
      </c>
      <c r="H650" s="47" t="str">
        <f>IF(A650="","",IF(Calculator!prev_prin_balance=0,MIN(Calculator!prev_heloc_prin_balance+Calculator!prev_heloc_int_balance+K650,MAX(0,Calculator!free_cash_flow+Calculator!loan_payment))+IF($O$7="No",0,Calculator!loan_payment+$I$6),IF($O$7="No",Calculator!free_cash_flow,$I$5)))</f>
        <v/>
      </c>
      <c r="I650" s="47" t="str">
        <f>IF(A650="","",IF($O$7="Yes",$I$6+Calculator!loan_payment,0))</f>
        <v/>
      </c>
      <c r="J650" s="47" t="str">
        <f>IF(A650="","",IF(Calculator!prev_prin_balance&lt;=0,0,IF(Calculator!prev_heloc_prin_balance&lt;Calculator!free_cash_flow,MAX(0,MIN($O$6,D650+Calculator!prev_prin_balance+Calculator!loan_payment)),0)))</f>
        <v/>
      </c>
      <c r="K650" s="47" t="str">
        <f>IF(A650="","",ROUND((B650-Calculator!prev_date)*(Calculator!prev_heloc_rate/$O$8)*MAX(0,Calculator!prev_heloc_prin_balance),2))</f>
        <v/>
      </c>
      <c r="L650" s="47" t="str">
        <f>IF(A650="","",MAX(0,MIN(1*H650,Calculator!prev_heloc_int_balance+K650)))</f>
        <v/>
      </c>
      <c r="M650" s="47" t="str">
        <f>IF(A650="","",(Calculator!prev_heloc_int_balance+K650)-L650)</f>
        <v/>
      </c>
      <c r="N650" s="47" t="str">
        <f t="shared" si="4"/>
        <v/>
      </c>
      <c r="O650" s="47" t="str">
        <f>IF(A650="","",Calculator!prev_heloc_prin_balance-N650)</f>
        <v/>
      </c>
      <c r="P650" s="47" t="str">
        <f t="shared" si="16"/>
        <v/>
      </c>
      <c r="Q650" s="40"/>
      <c r="R650" s="67" t="str">
        <f t="shared" si="5"/>
        <v/>
      </c>
      <c r="S650" s="68" t="str">
        <f t="shared" si="6"/>
        <v/>
      </c>
      <c r="T650" s="47" t="str">
        <f t="shared" si="7"/>
        <v/>
      </c>
      <c r="U650" s="47" t="str">
        <f t="shared" si="8"/>
        <v/>
      </c>
      <c r="V650" s="47" t="str">
        <f t="shared" si="9"/>
        <v/>
      </c>
      <c r="W650" s="47" t="str">
        <f t="shared" si="10"/>
        <v/>
      </c>
      <c r="X650" s="40"/>
      <c r="Y650" s="67" t="str">
        <f t="shared" si="11"/>
        <v/>
      </c>
      <c r="Z650" s="68" t="str">
        <f t="shared" si="12"/>
        <v/>
      </c>
      <c r="AA650" s="47" t="str">
        <f>IF(Y650="","",MIN($D$9+Calculator!free_cash_flow,AD649+AB650))</f>
        <v/>
      </c>
      <c r="AB650" s="47" t="str">
        <f t="shared" si="13"/>
        <v/>
      </c>
      <c r="AC650" s="47" t="str">
        <f t="shared" si="14"/>
        <v/>
      </c>
      <c r="AD650" s="47" t="str">
        <f t="shared" si="15"/>
        <v/>
      </c>
    </row>
    <row r="651" ht="12.75" customHeight="1">
      <c r="A651" s="67" t="str">
        <f>IF(OR(Calculator!prev_total_owed&lt;=0,Calculator!prev_total_owed=""),"",Calculator!prev_pmt_num+1)</f>
        <v/>
      </c>
      <c r="B651" s="68" t="str">
        <f t="shared" si="1"/>
        <v/>
      </c>
      <c r="C651" s="47" t="str">
        <f>IF(A651="","",MIN(D651+Calculator!prev_prin_balance,Calculator!loan_payment+J651))</f>
        <v/>
      </c>
      <c r="D651" s="47" t="str">
        <f>IF(A651="","",ROUND($D$6/12*MAX(0,(Calculator!prev_prin_balance)),2))</f>
        <v/>
      </c>
      <c r="E651" s="47" t="str">
        <f t="shared" si="2"/>
        <v/>
      </c>
      <c r="F651" s="47" t="str">
        <f>IF(A651="","",ROUND(SUM(Calculator!prev_prin_balance,-E651),2))</f>
        <v/>
      </c>
      <c r="G651" s="69" t="str">
        <f t="shared" si="3"/>
        <v/>
      </c>
      <c r="H651" s="47" t="str">
        <f>IF(A651="","",IF(Calculator!prev_prin_balance=0,MIN(Calculator!prev_heloc_prin_balance+Calculator!prev_heloc_int_balance+K651,MAX(0,Calculator!free_cash_flow+Calculator!loan_payment))+IF($O$7="No",0,Calculator!loan_payment+$I$6),IF($O$7="No",Calculator!free_cash_flow,$I$5)))</f>
        <v/>
      </c>
      <c r="I651" s="47" t="str">
        <f>IF(A651="","",IF($O$7="Yes",$I$6+Calculator!loan_payment,0))</f>
        <v/>
      </c>
      <c r="J651" s="47" t="str">
        <f>IF(A651="","",IF(Calculator!prev_prin_balance&lt;=0,0,IF(Calculator!prev_heloc_prin_balance&lt;Calculator!free_cash_flow,MAX(0,MIN($O$6,D651+Calculator!prev_prin_balance+Calculator!loan_payment)),0)))</f>
        <v/>
      </c>
      <c r="K651" s="47" t="str">
        <f>IF(A651="","",ROUND((B651-Calculator!prev_date)*(Calculator!prev_heloc_rate/$O$8)*MAX(0,Calculator!prev_heloc_prin_balance),2))</f>
        <v/>
      </c>
      <c r="L651" s="47" t="str">
        <f>IF(A651="","",MAX(0,MIN(1*H651,Calculator!prev_heloc_int_balance+K651)))</f>
        <v/>
      </c>
      <c r="M651" s="47" t="str">
        <f>IF(A651="","",(Calculator!prev_heloc_int_balance+K651)-L651)</f>
        <v/>
      </c>
      <c r="N651" s="47" t="str">
        <f t="shared" si="4"/>
        <v/>
      </c>
      <c r="O651" s="47" t="str">
        <f>IF(A651="","",Calculator!prev_heloc_prin_balance-N651)</f>
        <v/>
      </c>
      <c r="P651" s="47" t="str">
        <f t="shared" si="16"/>
        <v/>
      </c>
      <c r="Q651" s="40"/>
      <c r="R651" s="67" t="str">
        <f t="shared" si="5"/>
        <v/>
      </c>
      <c r="S651" s="68" t="str">
        <f t="shared" si="6"/>
        <v/>
      </c>
      <c r="T651" s="47" t="str">
        <f t="shared" si="7"/>
        <v/>
      </c>
      <c r="U651" s="47" t="str">
        <f t="shared" si="8"/>
        <v/>
      </c>
      <c r="V651" s="47" t="str">
        <f t="shared" si="9"/>
        <v/>
      </c>
      <c r="W651" s="47" t="str">
        <f t="shared" si="10"/>
        <v/>
      </c>
      <c r="X651" s="40"/>
      <c r="Y651" s="67" t="str">
        <f t="shared" si="11"/>
        <v/>
      </c>
      <c r="Z651" s="68" t="str">
        <f t="shared" si="12"/>
        <v/>
      </c>
      <c r="AA651" s="47" t="str">
        <f>IF(Y651="","",MIN($D$9+Calculator!free_cash_flow,AD650+AB651))</f>
        <v/>
      </c>
      <c r="AB651" s="47" t="str">
        <f t="shared" si="13"/>
        <v/>
      </c>
      <c r="AC651" s="47" t="str">
        <f t="shared" si="14"/>
        <v/>
      </c>
      <c r="AD651" s="47" t="str">
        <f t="shared" si="15"/>
        <v/>
      </c>
    </row>
    <row r="652" ht="12.75" customHeight="1">
      <c r="A652" s="67" t="str">
        <f>IF(OR(Calculator!prev_total_owed&lt;=0,Calculator!prev_total_owed=""),"",Calculator!prev_pmt_num+1)</f>
        <v/>
      </c>
      <c r="B652" s="68" t="str">
        <f t="shared" si="1"/>
        <v/>
      </c>
      <c r="C652" s="47" t="str">
        <f>IF(A652="","",MIN(D652+Calculator!prev_prin_balance,Calculator!loan_payment+J652))</f>
        <v/>
      </c>
      <c r="D652" s="47" t="str">
        <f>IF(A652="","",ROUND($D$6/12*MAX(0,(Calculator!prev_prin_balance)),2))</f>
        <v/>
      </c>
      <c r="E652" s="47" t="str">
        <f t="shared" si="2"/>
        <v/>
      </c>
      <c r="F652" s="47" t="str">
        <f>IF(A652="","",ROUND(SUM(Calculator!prev_prin_balance,-E652),2))</f>
        <v/>
      </c>
      <c r="G652" s="69" t="str">
        <f t="shared" si="3"/>
        <v/>
      </c>
      <c r="H652" s="47" t="str">
        <f>IF(A652="","",IF(Calculator!prev_prin_balance=0,MIN(Calculator!prev_heloc_prin_balance+Calculator!prev_heloc_int_balance+K652,MAX(0,Calculator!free_cash_flow+Calculator!loan_payment))+IF($O$7="No",0,Calculator!loan_payment+$I$6),IF($O$7="No",Calculator!free_cash_flow,$I$5)))</f>
        <v/>
      </c>
      <c r="I652" s="47" t="str">
        <f>IF(A652="","",IF($O$7="Yes",$I$6+Calculator!loan_payment,0))</f>
        <v/>
      </c>
      <c r="J652" s="47" t="str">
        <f>IF(A652="","",IF(Calculator!prev_prin_balance&lt;=0,0,IF(Calculator!prev_heloc_prin_balance&lt;Calculator!free_cash_flow,MAX(0,MIN($O$6,D652+Calculator!prev_prin_balance+Calculator!loan_payment)),0)))</f>
        <v/>
      </c>
      <c r="K652" s="47" t="str">
        <f>IF(A652="","",ROUND((B652-Calculator!prev_date)*(Calculator!prev_heloc_rate/$O$8)*MAX(0,Calculator!prev_heloc_prin_balance),2))</f>
        <v/>
      </c>
      <c r="L652" s="47" t="str">
        <f>IF(A652="","",MAX(0,MIN(1*H652,Calculator!prev_heloc_int_balance+K652)))</f>
        <v/>
      </c>
      <c r="M652" s="47" t="str">
        <f>IF(A652="","",(Calculator!prev_heloc_int_balance+K652)-L652)</f>
        <v/>
      </c>
      <c r="N652" s="47" t="str">
        <f t="shared" si="4"/>
        <v/>
      </c>
      <c r="O652" s="47" t="str">
        <f>IF(A652="","",Calculator!prev_heloc_prin_balance-N652)</f>
        <v/>
      </c>
      <c r="P652" s="47" t="str">
        <f t="shared" si="16"/>
        <v/>
      </c>
      <c r="Q652" s="40"/>
      <c r="R652" s="67" t="str">
        <f t="shared" si="5"/>
        <v/>
      </c>
      <c r="S652" s="68" t="str">
        <f t="shared" si="6"/>
        <v/>
      </c>
      <c r="T652" s="47" t="str">
        <f t="shared" si="7"/>
        <v/>
      </c>
      <c r="U652" s="47" t="str">
        <f t="shared" si="8"/>
        <v/>
      </c>
      <c r="V652" s="47" t="str">
        <f t="shared" si="9"/>
        <v/>
      </c>
      <c r="W652" s="47" t="str">
        <f t="shared" si="10"/>
        <v/>
      </c>
      <c r="X652" s="40"/>
      <c r="Y652" s="67" t="str">
        <f t="shared" si="11"/>
        <v/>
      </c>
      <c r="Z652" s="68" t="str">
        <f t="shared" si="12"/>
        <v/>
      </c>
      <c r="AA652" s="47" t="str">
        <f>IF(Y652="","",MIN($D$9+Calculator!free_cash_flow,AD651+AB652))</f>
        <v/>
      </c>
      <c r="AB652" s="47" t="str">
        <f t="shared" si="13"/>
        <v/>
      </c>
      <c r="AC652" s="47" t="str">
        <f t="shared" si="14"/>
        <v/>
      </c>
      <c r="AD652" s="47" t="str">
        <f t="shared" si="15"/>
        <v/>
      </c>
    </row>
    <row r="653" ht="12.75" customHeight="1">
      <c r="A653" s="67" t="str">
        <f>IF(OR(Calculator!prev_total_owed&lt;=0,Calculator!prev_total_owed=""),"",Calculator!prev_pmt_num+1)</f>
        <v/>
      </c>
      <c r="B653" s="68" t="str">
        <f t="shared" si="1"/>
        <v/>
      </c>
      <c r="C653" s="47" t="str">
        <f>IF(A653="","",MIN(D653+Calculator!prev_prin_balance,Calculator!loan_payment+J653))</f>
        <v/>
      </c>
      <c r="D653" s="47" t="str">
        <f>IF(A653="","",ROUND($D$6/12*MAX(0,(Calculator!prev_prin_balance)),2))</f>
        <v/>
      </c>
      <c r="E653" s="47" t="str">
        <f t="shared" si="2"/>
        <v/>
      </c>
      <c r="F653" s="47" t="str">
        <f>IF(A653="","",ROUND(SUM(Calculator!prev_prin_balance,-E653),2))</f>
        <v/>
      </c>
      <c r="G653" s="69" t="str">
        <f t="shared" si="3"/>
        <v/>
      </c>
      <c r="H653" s="47" t="str">
        <f>IF(A653="","",IF(Calculator!prev_prin_balance=0,MIN(Calculator!prev_heloc_prin_balance+Calculator!prev_heloc_int_balance+K653,MAX(0,Calculator!free_cash_flow+Calculator!loan_payment))+IF($O$7="No",0,Calculator!loan_payment+$I$6),IF($O$7="No",Calculator!free_cash_flow,$I$5)))</f>
        <v/>
      </c>
      <c r="I653" s="47" t="str">
        <f>IF(A653="","",IF($O$7="Yes",$I$6+Calculator!loan_payment,0))</f>
        <v/>
      </c>
      <c r="J653" s="47" t="str">
        <f>IF(A653="","",IF(Calculator!prev_prin_balance&lt;=0,0,IF(Calculator!prev_heloc_prin_balance&lt;Calculator!free_cash_flow,MAX(0,MIN($O$6,D653+Calculator!prev_prin_balance+Calculator!loan_payment)),0)))</f>
        <v/>
      </c>
      <c r="K653" s="47" t="str">
        <f>IF(A653="","",ROUND((B653-Calculator!prev_date)*(Calculator!prev_heloc_rate/$O$8)*MAX(0,Calculator!prev_heloc_prin_balance),2))</f>
        <v/>
      </c>
      <c r="L653" s="47" t="str">
        <f>IF(A653="","",MAX(0,MIN(1*H653,Calculator!prev_heloc_int_balance+K653)))</f>
        <v/>
      </c>
      <c r="M653" s="47" t="str">
        <f>IF(A653="","",(Calculator!prev_heloc_int_balance+K653)-L653)</f>
        <v/>
      </c>
      <c r="N653" s="47" t="str">
        <f t="shared" si="4"/>
        <v/>
      </c>
      <c r="O653" s="47" t="str">
        <f>IF(A653="","",Calculator!prev_heloc_prin_balance-N653)</f>
        <v/>
      </c>
      <c r="P653" s="47" t="str">
        <f t="shared" si="16"/>
        <v/>
      </c>
      <c r="Q653" s="40"/>
      <c r="R653" s="67" t="str">
        <f t="shared" si="5"/>
        <v/>
      </c>
      <c r="S653" s="68" t="str">
        <f t="shared" si="6"/>
        <v/>
      </c>
      <c r="T653" s="47" t="str">
        <f t="shared" si="7"/>
        <v/>
      </c>
      <c r="U653" s="47" t="str">
        <f t="shared" si="8"/>
        <v/>
      </c>
      <c r="V653" s="47" t="str">
        <f t="shared" si="9"/>
        <v/>
      </c>
      <c r="W653" s="47" t="str">
        <f t="shared" si="10"/>
        <v/>
      </c>
      <c r="X653" s="40"/>
      <c r="Y653" s="67" t="str">
        <f t="shared" si="11"/>
        <v/>
      </c>
      <c r="Z653" s="68" t="str">
        <f t="shared" si="12"/>
        <v/>
      </c>
      <c r="AA653" s="47" t="str">
        <f>IF(Y653="","",MIN($D$9+Calculator!free_cash_flow,AD652+AB653))</f>
        <v/>
      </c>
      <c r="AB653" s="47" t="str">
        <f t="shared" si="13"/>
        <v/>
      </c>
      <c r="AC653" s="47" t="str">
        <f t="shared" si="14"/>
        <v/>
      </c>
      <c r="AD653" s="47" t="str">
        <f t="shared" si="15"/>
        <v/>
      </c>
    </row>
    <row r="654" ht="12.75" customHeight="1">
      <c r="A654" s="67" t="str">
        <f>IF(OR(Calculator!prev_total_owed&lt;=0,Calculator!prev_total_owed=""),"",Calculator!prev_pmt_num+1)</f>
        <v/>
      </c>
      <c r="B654" s="68" t="str">
        <f t="shared" si="1"/>
        <v/>
      </c>
      <c r="C654" s="47" t="str">
        <f>IF(A654="","",MIN(D654+Calculator!prev_prin_balance,Calculator!loan_payment+J654))</f>
        <v/>
      </c>
      <c r="D654" s="47" t="str">
        <f>IF(A654="","",ROUND($D$6/12*MAX(0,(Calculator!prev_prin_balance)),2))</f>
        <v/>
      </c>
      <c r="E654" s="47" t="str">
        <f t="shared" si="2"/>
        <v/>
      </c>
      <c r="F654" s="47" t="str">
        <f>IF(A654="","",ROUND(SUM(Calculator!prev_prin_balance,-E654),2))</f>
        <v/>
      </c>
      <c r="G654" s="69" t="str">
        <f t="shared" si="3"/>
        <v/>
      </c>
      <c r="H654" s="47" t="str">
        <f>IF(A654="","",IF(Calculator!prev_prin_balance=0,MIN(Calculator!prev_heloc_prin_balance+Calculator!prev_heloc_int_balance+K654,MAX(0,Calculator!free_cash_flow+Calculator!loan_payment))+IF($O$7="No",0,Calculator!loan_payment+$I$6),IF($O$7="No",Calculator!free_cash_flow,$I$5)))</f>
        <v/>
      </c>
      <c r="I654" s="47" t="str">
        <f>IF(A654="","",IF($O$7="Yes",$I$6+Calculator!loan_payment,0))</f>
        <v/>
      </c>
      <c r="J654" s="47" t="str">
        <f>IF(A654="","",IF(Calculator!prev_prin_balance&lt;=0,0,IF(Calculator!prev_heloc_prin_balance&lt;Calculator!free_cash_flow,MAX(0,MIN($O$6,D654+Calculator!prev_prin_balance+Calculator!loan_payment)),0)))</f>
        <v/>
      </c>
      <c r="K654" s="47" t="str">
        <f>IF(A654="","",ROUND((B654-Calculator!prev_date)*(Calculator!prev_heloc_rate/$O$8)*MAX(0,Calculator!prev_heloc_prin_balance),2))</f>
        <v/>
      </c>
      <c r="L654" s="47" t="str">
        <f>IF(A654="","",MAX(0,MIN(1*H654,Calculator!prev_heloc_int_balance+K654)))</f>
        <v/>
      </c>
      <c r="M654" s="47" t="str">
        <f>IF(A654="","",(Calculator!prev_heloc_int_balance+K654)-L654)</f>
        <v/>
      </c>
      <c r="N654" s="47" t="str">
        <f t="shared" si="4"/>
        <v/>
      </c>
      <c r="O654" s="47" t="str">
        <f>IF(A654="","",Calculator!prev_heloc_prin_balance-N654)</f>
        <v/>
      </c>
      <c r="P654" s="47" t="str">
        <f t="shared" si="16"/>
        <v/>
      </c>
      <c r="Q654" s="40"/>
      <c r="R654" s="67" t="str">
        <f t="shared" si="5"/>
        <v/>
      </c>
      <c r="S654" s="68" t="str">
        <f t="shared" si="6"/>
        <v/>
      </c>
      <c r="T654" s="47" t="str">
        <f t="shared" si="7"/>
        <v/>
      </c>
      <c r="U654" s="47" t="str">
        <f t="shared" si="8"/>
        <v/>
      </c>
      <c r="V654" s="47" t="str">
        <f t="shared" si="9"/>
        <v/>
      </c>
      <c r="W654" s="47" t="str">
        <f t="shared" si="10"/>
        <v/>
      </c>
      <c r="X654" s="40"/>
      <c r="Y654" s="67" t="str">
        <f t="shared" si="11"/>
        <v/>
      </c>
      <c r="Z654" s="68" t="str">
        <f t="shared" si="12"/>
        <v/>
      </c>
      <c r="AA654" s="47" t="str">
        <f>IF(Y654="","",MIN($D$9+Calculator!free_cash_flow,AD653+AB654))</f>
        <v/>
      </c>
      <c r="AB654" s="47" t="str">
        <f t="shared" si="13"/>
        <v/>
      </c>
      <c r="AC654" s="47" t="str">
        <f t="shared" si="14"/>
        <v/>
      </c>
      <c r="AD654" s="47" t="str">
        <f t="shared" si="15"/>
        <v/>
      </c>
    </row>
    <row r="655" ht="12.75" customHeight="1">
      <c r="A655" s="67" t="str">
        <f>IF(OR(Calculator!prev_total_owed&lt;=0,Calculator!prev_total_owed=""),"",Calculator!prev_pmt_num+1)</f>
        <v/>
      </c>
      <c r="B655" s="68" t="str">
        <f t="shared" si="1"/>
        <v/>
      </c>
      <c r="C655" s="47" t="str">
        <f>IF(A655="","",MIN(D655+Calculator!prev_prin_balance,Calculator!loan_payment+J655))</f>
        <v/>
      </c>
      <c r="D655" s="47" t="str">
        <f>IF(A655="","",ROUND($D$6/12*MAX(0,(Calculator!prev_prin_balance)),2))</f>
        <v/>
      </c>
      <c r="E655" s="47" t="str">
        <f t="shared" si="2"/>
        <v/>
      </c>
      <c r="F655" s="47" t="str">
        <f>IF(A655="","",ROUND(SUM(Calculator!prev_prin_balance,-E655),2))</f>
        <v/>
      </c>
      <c r="G655" s="69" t="str">
        <f t="shared" si="3"/>
        <v/>
      </c>
      <c r="H655" s="47" t="str">
        <f>IF(A655="","",IF(Calculator!prev_prin_balance=0,MIN(Calculator!prev_heloc_prin_balance+Calculator!prev_heloc_int_balance+K655,MAX(0,Calculator!free_cash_flow+Calculator!loan_payment))+IF($O$7="No",0,Calculator!loan_payment+$I$6),IF($O$7="No",Calculator!free_cash_flow,$I$5)))</f>
        <v/>
      </c>
      <c r="I655" s="47" t="str">
        <f>IF(A655="","",IF($O$7="Yes",$I$6+Calculator!loan_payment,0))</f>
        <v/>
      </c>
      <c r="J655" s="47" t="str">
        <f>IF(A655="","",IF(Calculator!prev_prin_balance&lt;=0,0,IF(Calculator!prev_heloc_prin_balance&lt;Calculator!free_cash_flow,MAX(0,MIN($O$6,D655+Calculator!prev_prin_balance+Calculator!loan_payment)),0)))</f>
        <v/>
      </c>
      <c r="K655" s="47" t="str">
        <f>IF(A655="","",ROUND((B655-Calculator!prev_date)*(Calculator!prev_heloc_rate/$O$8)*MAX(0,Calculator!prev_heloc_prin_balance),2))</f>
        <v/>
      </c>
      <c r="L655" s="47" t="str">
        <f>IF(A655="","",MAX(0,MIN(1*H655,Calculator!prev_heloc_int_balance+K655)))</f>
        <v/>
      </c>
      <c r="M655" s="47" t="str">
        <f>IF(A655="","",(Calculator!prev_heloc_int_balance+K655)-L655)</f>
        <v/>
      </c>
      <c r="N655" s="47" t="str">
        <f t="shared" si="4"/>
        <v/>
      </c>
      <c r="O655" s="47" t="str">
        <f>IF(A655="","",Calculator!prev_heloc_prin_balance-N655)</f>
        <v/>
      </c>
      <c r="P655" s="47" t="str">
        <f t="shared" si="16"/>
        <v/>
      </c>
      <c r="Q655" s="40"/>
      <c r="R655" s="67" t="str">
        <f t="shared" si="5"/>
        <v/>
      </c>
      <c r="S655" s="68" t="str">
        <f t="shared" si="6"/>
        <v/>
      </c>
      <c r="T655" s="47" t="str">
        <f t="shared" si="7"/>
        <v/>
      </c>
      <c r="U655" s="47" t="str">
        <f t="shared" si="8"/>
        <v/>
      </c>
      <c r="V655" s="47" t="str">
        <f t="shared" si="9"/>
        <v/>
      </c>
      <c r="W655" s="47" t="str">
        <f t="shared" si="10"/>
        <v/>
      </c>
      <c r="X655" s="40"/>
      <c r="Y655" s="67" t="str">
        <f t="shared" si="11"/>
        <v/>
      </c>
      <c r="Z655" s="68" t="str">
        <f t="shared" si="12"/>
        <v/>
      </c>
      <c r="AA655" s="47" t="str">
        <f>IF(Y655="","",MIN($D$9+Calculator!free_cash_flow,AD654+AB655))</f>
        <v/>
      </c>
      <c r="AB655" s="47" t="str">
        <f t="shared" si="13"/>
        <v/>
      </c>
      <c r="AC655" s="47" t="str">
        <f t="shared" si="14"/>
        <v/>
      </c>
      <c r="AD655" s="47" t="str">
        <f t="shared" si="15"/>
        <v/>
      </c>
    </row>
    <row r="656" ht="12.75" customHeight="1">
      <c r="A656" s="67" t="str">
        <f>IF(OR(Calculator!prev_total_owed&lt;=0,Calculator!prev_total_owed=""),"",Calculator!prev_pmt_num+1)</f>
        <v/>
      </c>
      <c r="B656" s="68" t="str">
        <f t="shared" si="1"/>
        <v/>
      </c>
      <c r="C656" s="47" t="str">
        <f>IF(A656="","",MIN(D656+Calculator!prev_prin_balance,Calculator!loan_payment+J656))</f>
        <v/>
      </c>
      <c r="D656" s="47" t="str">
        <f>IF(A656="","",ROUND($D$6/12*MAX(0,(Calculator!prev_prin_balance)),2))</f>
        <v/>
      </c>
      <c r="E656" s="47" t="str">
        <f t="shared" si="2"/>
        <v/>
      </c>
      <c r="F656" s="47" t="str">
        <f>IF(A656="","",ROUND(SUM(Calculator!prev_prin_balance,-E656),2))</f>
        <v/>
      </c>
      <c r="G656" s="69" t="str">
        <f t="shared" si="3"/>
        <v/>
      </c>
      <c r="H656" s="47" t="str">
        <f>IF(A656="","",IF(Calculator!prev_prin_balance=0,MIN(Calculator!prev_heloc_prin_balance+Calculator!prev_heloc_int_balance+K656,MAX(0,Calculator!free_cash_flow+Calculator!loan_payment))+IF($O$7="No",0,Calculator!loan_payment+$I$6),IF($O$7="No",Calculator!free_cash_flow,$I$5)))</f>
        <v/>
      </c>
      <c r="I656" s="47" t="str">
        <f>IF(A656="","",IF($O$7="Yes",$I$6+Calculator!loan_payment,0))</f>
        <v/>
      </c>
      <c r="J656" s="47" t="str">
        <f>IF(A656="","",IF(Calculator!prev_prin_balance&lt;=0,0,IF(Calculator!prev_heloc_prin_balance&lt;Calculator!free_cash_flow,MAX(0,MIN($O$6,D656+Calculator!prev_prin_balance+Calculator!loan_payment)),0)))</f>
        <v/>
      </c>
      <c r="K656" s="47" t="str">
        <f>IF(A656="","",ROUND((B656-Calculator!prev_date)*(Calculator!prev_heloc_rate/$O$8)*MAX(0,Calculator!prev_heloc_prin_balance),2))</f>
        <v/>
      </c>
      <c r="L656" s="47" t="str">
        <f>IF(A656="","",MAX(0,MIN(1*H656,Calculator!prev_heloc_int_balance+K656)))</f>
        <v/>
      </c>
      <c r="M656" s="47" t="str">
        <f>IF(A656="","",(Calculator!prev_heloc_int_balance+K656)-L656)</f>
        <v/>
      </c>
      <c r="N656" s="47" t="str">
        <f t="shared" si="4"/>
        <v/>
      </c>
      <c r="O656" s="47" t="str">
        <f>IF(A656="","",Calculator!prev_heloc_prin_balance-N656)</f>
        <v/>
      </c>
      <c r="P656" s="47" t="str">
        <f t="shared" si="16"/>
        <v/>
      </c>
      <c r="Q656" s="40"/>
      <c r="R656" s="67" t="str">
        <f t="shared" si="5"/>
        <v/>
      </c>
      <c r="S656" s="68" t="str">
        <f t="shared" si="6"/>
        <v/>
      </c>
      <c r="T656" s="47" t="str">
        <f t="shared" si="7"/>
        <v/>
      </c>
      <c r="U656" s="47" t="str">
        <f t="shared" si="8"/>
        <v/>
      </c>
      <c r="V656" s="47" t="str">
        <f t="shared" si="9"/>
        <v/>
      </c>
      <c r="W656" s="47" t="str">
        <f t="shared" si="10"/>
        <v/>
      </c>
      <c r="X656" s="40"/>
      <c r="Y656" s="67" t="str">
        <f t="shared" si="11"/>
        <v/>
      </c>
      <c r="Z656" s="68" t="str">
        <f t="shared" si="12"/>
        <v/>
      </c>
      <c r="AA656" s="47" t="str">
        <f>IF(Y656="","",MIN($D$9+Calculator!free_cash_flow,AD655+AB656))</f>
        <v/>
      </c>
      <c r="AB656" s="47" t="str">
        <f t="shared" si="13"/>
        <v/>
      </c>
      <c r="AC656" s="47" t="str">
        <f t="shared" si="14"/>
        <v/>
      </c>
      <c r="AD656" s="47" t="str">
        <f t="shared" si="15"/>
        <v/>
      </c>
    </row>
    <row r="657" ht="12.75" customHeight="1">
      <c r="A657" s="67" t="str">
        <f>IF(OR(Calculator!prev_total_owed&lt;=0,Calculator!prev_total_owed=""),"",Calculator!prev_pmt_num+1)</f>
        <v/>
      </c>
      <c r="B657" s="68" t="str">
        <f t="shared" si="1"/>
        <v/>
      </c>
      <c r="C657" s="47" t="str">
        <f>IF(A657="","",MIN(D657+Calculator!prev_prin_balance,Calculator!loan_payment+J657))</f>
        <v/>
      </c>
      <c r="D657" s="47" t="str">
        <f>IF(A657="","",ROUND($D$6/12*MAX(0,(Calculator!prev_prin_balance)),2))</f>
        <v/>
      </c>
      <c r="E657" s="47" t="str">
        <f t="shared" si="2"/>
        <v/>
      </c>
      <c r="F657" s="47" t="str">
        <f>IF(A657="","",ROUND(SUM(Calculator!prev_prin_balance,-E657),2))</f>
        <v/>
      </c>
      <c r="G657" s="69" t="str">
        <f t="shared" si="3"/>
        <v/>
      </c>
      <c r="H657" s="47" t="str">
        <f>IF(A657="","",IF(Calculator!prev_prin_balance=0,MIN(Calculator!prev_heloc_prin_balance+Calculator!prev_heloc_int_balance+K657,MAX(0,Calculator!free_cash_flow+Calculator!loan_payment))+IF($O$7="No",0,Calculator!loan_payment+$I$6),IF($O$7="No",Calculator!free_cash_flow,$I$5)))</f>
        <v/>
      </c>
      <c r="I657" s="47" t="str">
        <f>IF(A657="","",IF($O$7="Yes",$I$6+Calculator!loan_payment,0))</f>
        <v/>
      </c>
      <c r="J657" s="47" t="str">
        <f>IF(A657="","",IF(Calculator!prev_prin_balance&lt;=0,0,IF(Calculator!prev_heloc_prin_balance&lt;Calculator!free_cash_flow,MAX(0,MIN($O$6,D657+Calculator!prev_prin_balance+Calculator!loan_payment)),0)))</f>
        <v/>
      </c>
      <c r="K657" s="47" t="str">
        <f>IF(A657="","",ROUND((B657-Calculator!prev_date)*(Calculator!prev_heloc_rate/$O$8)*MAX(0,Calculator!prev_heloc_prin_balance),2))</f>
        <v/>
      </c>
      <c r="L657" s="47" t="str">
        <f>IF(A657="","",MAX(0,MIN(1*H657,Calculator!prev_heloc_int_balance+K657)))</f>
        <v/>
      </c>
      <c r="M657" s="47" t="str">
        <f>IF(A657="","",(Calculator!prev_heloc_int_balance+K657)-L657)</f>
        <v/>
      </c>
      <c r="N657" s="47" t="str">
        <f t="shared" si="4"/>
        <v/>
      </c>
      <c r="O657" s="47" t="str">
        <f>IF(A657="","",Calculator!prev_heloc_prin_balance-N657)</f>
        <v/>
      </c>
      <c r="P657" s="47" t="str">
        <f t="shared" si="16"/>
        <v/>
      </c>
      <c r="Q657" s="40"/>
      <c r="R657" s="67" t="str">
        <f t="shared" si="5"/>
        <v/>
      </c>
      <c r="S657" s="68" t="str">
        <f t="shared" si="6"/>
        <v/>
      </c>
      <c r="T657" s="47" t="str">
        <f t="shared" si="7"/>
        <v/>
      </c>
      <c r="U657" s="47" t="str">
        <f t="shared" si="8"/>
        <v/>
      </c>
      <c r="V657" s="47" t="str">
        <f t="shared" si="9"/>
        <v/>
      </c>
      <c r="W657" s="47" t="str">
        <f t="shared" si="10"/>
        <v/>
      </c>
      <c r="X657" s="40"/>
      <c r="Y657" s="67" t="str">
        <f t="shared" si="11"/>
        <v/>
      </c>
      <c r="Z657" s="68" t="str">
        <f t="shared" si="12"/>
        <v/>
      </c>
      <c r="AA657" s="47" t="str">
        <f>IF(Y657="","",MIN($D$9+Calculator!free_cash_flow,AD656+AB657))</f>
        <v/>
      </c>
      <c r="AB657" s="47" t="str">
        <f t="shared" si="13"/>
        <v/>
      </c>
      <c r="AC657" s="47" t="str">
        <f t="shared" si="14"/>
        <v/>
      </c>
      <c r="AD657" s="47" t="str">
        <f t="shared" si="15"/>
        <v/>
      </c>
    </row>
    <row r="658" ht="12.75" customHeight="1">
      <c r="A658" s="67" t="str">
        <f>IF(OR(Calculator!prev_total_owed&lt;=0,Calculator!prev_total_owed=""),"",Calculator!prev_pmt_num+1)</f>
        <v/>
      </c>
      <c r="B658" s="68" t="str">
        <f t="shared" si="1"/>
        <v/>
      </c>
      <c r="C658" s="47" t="str">
        <f>IF(A658="","",MIN(D658+Calculator!prev_prin_balance,Calculator!loan_payment+J658))</f>
        <v/>
      </c>
      <c r="D658" s="47" t="str">
        <f>IF(A658="","",ROUND($D$6/12*MAX(0,(Calculator!prev_prin_balance)),2))</f>
        <v/>
      </c>
      <c r="E658" s="47" t="str">
        <f t="shared" si="2"/>
        <v/>
      </c>
      <c r="F658" s="47" t="str">
        <f>IF(A658="","",ROUND(SUM(Calculator!prev_prin_balance,-E658),2))</f>
        <v/>
      </c>
      <c r="G658" s="69" t="str">
        <f t="shared" si="3"/>
        <v/>
      </c>
      <c r="H658" s="47" t="str">
        <f>IF(A658="","",IF(Calculator!prev_prin_balance=0,MIN(Calculator!prev_heloc_prin_balance+Calculator!prev_heloc_int_balance+K658,MAX(0,Calculator!free_cash_flow+Calculator!loan_payment))+IF($O$7="No",0,Calculator!loan_payment+$I$6),IF($O$7="No",Calculator!free_cash_flow,$I$5)))</f>
        <v/>
      </c>
      <c r="I658" s="47" t="str">
        <f>IF(A658="","",IF($O$7="Yes",$I$6+Calculator!loan_payment,0))</f>
        <v/>
      </c>
      <c r="J658" s="47" t="str">
        <f>IF(A658="","",IF(Calculator!prev_prin_balance&lt;=0,0,IF(Calculator!prev_heloc_prin_balance&lt;Calculator!free_cash_flow,MAX(0,MIN($O$6,D658+Calculator!prev_prin_balance+Calculator!loan_payment)),0)))</f>
        <v/>
      </c>
      <c r="K658" s="47" t="str">
        <f>IF(A658="","",ROUND((B658-Calculator!prev_date)*(Calculator!prev_heloc_rate/$O$8)*MAX(0,Calculator!prev_heloc_prin_balance),2))</f>
        <v/>
      </c>
      <c r="L658" s="47" t="str">
        <f>IF(A658="","",MAX(0,MIN(1*H658,Calculator!prev_heloc_int_balance+K658)))</f>
        <v/>
      </c>
      <c r="M658" s="47" t="str">
        <f>IF(A658="","",(Calculator!prev_heloc_int_balance+K658)-L658)</f>
        <v/>
      </c>
      <c r="N658" s="47" t="str">
        <f t="shared" si="4"/>
        <v/>
      </c>
      <c r="O658" s="47" t="str">
        <f>IF(A658="","",Calculator!prev_heloc_prin_balance-N658)</f>
        <v/>
      </c>
      <c r="P658" s="47" t="str">
        <f t="shared" si="16"/>
        <v/>
      </c>
      <c r="Q658" s="40"/>
      <c r="R658" s="67" t="str">
        <f t="shared" si="5"/>
        <v/>
      </c>
      <c r="S658" s="68" t="str">
        <f t="shared" si="6"/>
        <v/>
      </c>
      <c r="T658" s="47" t="str">
        <f t="shared" si="7"/>
        <v/>
      </c>
      <c r="U658" s="47" t="str">
        <f t="shared" si="8"/>
        <v/>
      </c>
      <c r="V658" s="47" t="str">
        <f t="shared" si="9"/>
        <v/>
      </c>
      <c r="W658" s="47" t="str">
        <f t="shared" si="10"/>
        <v/>
      </c>
      <c r="X658" s="40"/>
      <c r="Y658" s="67" t="str">
        <f t="shared" si="11"/>
        <v/>
      </c>
      <c r="Z658" s="68" t="str">
        <f t="shared" si="12"/>
        <v/>
      </c>
      <c r="AA658" s="47" t="str">
        <f>IF(Y658="","",MIN($D$9+Calculator!free_cash_flow,AD657+AB658))</f>
        <v/>
      </c>
      <c r="AB658" s="47" t="str">
        <f t="shared" si="13"/>
        <v/>
      </c>
      <c r="AC658" s="47" t="str">
        <f t="shared" si="14"/>
        <v/>
      </c>
      <c r="AD658" s="47" t="str">
        <f t="shared" si="15"/>
        <v/>
      </c>
    </row>
    <row r="659" ht="12.75" customHeight="1">
      <c r="A659" s="67" t="str">
        <f>IF(OR(Calculator!prev_total_owed&lt;=0,Calculator!prev_total_owed=""),"",Calculator!prev_pmt_num+1)</f>
        <v/>
      </c>
      <c r="B659" s="68" t="str">
        <f t="shared" si="1"/>
        <v/>
      </c>
      <c r="C659" s="47" t="str">
        <f>IF(A659="","",MIN(D659+Calculator!prev_prin_balance,Calculator!loan_payment+J659))</f>
        <v/>
      </c>
      <c r="D659" s="47" t="str">
        <f>IF(A659="","",ROUND($D$6/12*MAX(0,(Calculator!prev_prin_balance)),2))</f>
        <v/>
      </c>
      <c r="E659" s="47" t="str">
        <f t="shared" si="2"/>
        <v/>
      </c>
      <c r="F659" s="47" t="str">
        <f>IF(A659="","",ROUND(SUM(Calculator!prev_prin_balance,-E659),2))</f>
        <v/>
      </c>
      <c r="G659" s="69" t="str">
        <f t="shared" si="3"/>
        <v/>
      </c>
      <c r="H659" s="47" t="str">
        <f>IF(A659="","",IF(Calculator!prev_prin_balance=0,MIN(Calculator!prev_heloc_prin_balance+Calculator!prev_heloc_int_balance+K659,MAX(0,Calculator!free_cash_flow+Calculator!loan_payment))+IF($O$7="No",0,Calculator!loan_payment+$I$6),IF($O$7="No",Calculator!free_cash_flow,$I$5)))</f>
        <v/>
      </c>
      <c r="I659" s="47" t="str">
        <f>IF(A659="","",IF($O$7="Yes",$I$6+Calculator!loan_payment,0))</f>
        <v/>
      </c>
      <c r="J659" s="47" t="str">
        <f>IF(A659="","",IF(Calculator!prev_prin_balance&lt;=0,0,IF(Calculator!prev_heloc_prin_balance&lt;Calculator!free_cash_flow,MAX(0,MIN($O$6,D659+Calculator!prev_prin_balance+Calculator!loan_payment)),0)))</f>
        <v/>
      </c>
      <c r="K659" s="47" t="str">
        <f>IF(A659="","",ROUND((B659-Calculator!prev_date)*(Calculator!prev_heloc_rate/$O$8)*MAX(0,Calculator!prev_heloc_prin_balance),2))</f>
        <v/>
      </c>
      <c r="L659" s="47" t="str">
        <f>IF(A659="","",MAX(0,MIN(1*H659,Calculator!prev_heloc_int_balance+K659)))</f>
        <v/>
      </c>
      <c r="M659" s="47" t="str">
        <f>IF(A659="","",(Calculator!prev_heloc_int_balance+K659)-L659)</f>
        <v/>
      </c>
      <c r="N659" s="47" t="str">
        <f t="shared" si="4"/>
        <v/>
      </c>
      <c r="O659" s="47" t="str">
        <f>IF(A659="","",Calculator!prev_heloc_prin_balance-N659)</f>
        <v/>
      </c>
      <c r="P659" s="47" t="str">
        <f t="shared" si="16"/>
        <v/>
      </c>
      <c r="Q659" s="40"/>
      <c r="R659" s="67" t="str">
        <f t="shared" si="5"/>
        <v/>
      </c>
      <c r="S659" s="68" t="str">
        <f t="shared" si="6"/>
        <v/>
      </c>
      <c r="T659" s="47" t="str">
        <f t="shared" si="7"/>
        <v/>
      </c>
      <c r="U659" s="47" t="str">
        <f t="shared" si="8"/>
        <v/>
      </c>
      <c r="V659" s="47" t="str">
        <f t="shared" si="9"/>
        <v/>
      </c>
      <c r="W659" s="47" t="str">
        <f t="shared" si="10"/>
        <v/>
      </c>
      <c r="X659" s="40"/>
      <c r="Y659" s="67" t="str">
        <f t="shared" si="11"/>
        <v/>
      </c>
      <c r="Z659" s="68" t="str">
        <f t="shared" si="12"/>
        <v/>
      </c>
      <c r="AA659" s="47" t="str">
        <f>IF(Y659="","",MIN($D$9+Calculator!free_cash_flow,AD658+AB659))</f>
        <v/>
      </c>
      <c r="AB659" s="47" t="str">
        <f t="shared" si="13"/>
        <v/>
      </c>
      <c r="AC659" s="47" t="str">
        <f t="shared" si="14"/>
        <v/>
      </c>
      <c r="AD659" s="47" t="str">
        <f t="shared" si="15"/>
        <v/>
      </c>
    </row>
    <row r="660" ht="12.75" customHeight="1">
      <c r="A660" s="67" t="str">
        <f>IF(OR(Calculator!prev_total_owed&lt;=0,Calculator!prev_total_owed=""),"",Calculator!prev_pmt_num+1)</f>
        <v/>
      </c>
      <c r="B660" s="68" t="str">
        <f t="shared" si="1"/>
        <v/>
      </c>
      <c r="C660" s="47" t="str">
        <f>IF(A660="","",MIN(D660+Calculator!prev_prin_balance,Calculator!loan_payment+J660))</f>
        <v/>
      </c>
      <c r="D660" s="47" t="str">
        <f>IF(A660="","",ROUND($D$6/12*MAX(0,(Calculator!prev_prin_balance)),2))</f>
        <v/>
      </c>
      <c r="E660" s="47" t="str">
        <f t="shared" si="2"/>
        <v/>
      </c>
      <c r="F660" s="47" t="str">
        <f>IF(A660="","",ROUND(SUM(Calculator!prev_prin_balance,-E660),2))</f>
        <v/>
      </c>
      <c r="G660" s="69" t="str">
        <f t="shared" si="3"/>
        <v/>
      </c>
      <c r="H660" s="47" t="str">
        <f>IF(A660="","",IF(Calculator!prev_prin_balance=0,MIN(Calculator!prev_heloc_prin_balance+Calculator!prev_heloc_int_balance+K660,MAX(0,Calculator!free_cash_flow+Calculator!loan_payment))+IF($O$7="No",0,Calculator!loan_payment+$I$6),IF($O$7="No",Calculator!free_cash_flow,$I$5)))</f>
        <v/>
      </c>
      <c r="I660" s="47" t="str">
        <f>IF(A660="","",IF($O$7="Yes",$I$6+Calculator!loan_payment,0))</f>
        <v/>
      </c>
      <c r="J660" s="47" t="str">
        <f>IF(A660="","",IF(Calculator!prev_prin_balance&lt;=0,0,IF(Calculator!prev_heloc_prin_balance&lt;Calculator!free_cash_flow,MAX(0,MIN($O$6,D660+Calculator!prev_prin_balance+Calculator!loan_payment)),0)))</f>
        <v/>
      </c>
      <c r="K660" s="47" t="str">
        <f>IF(A660="","",ROUND((B660-Calculator!prev_date)*(Calculator!prev_heloc_rate/$O$8)*MAX(0,Calculator!prev_heloc_prin_balance),2))</f>
        <v/>
      </c>
      <c r="L660" s="47" t="str">
        <f>IF(A660="","",MAX(0,MIN(1*H660,Calculator!prev_heloc_int_balance+K660)))</f>
        <v/>
      </c>
      <c r="M660" s="47" t="str">
        <f>IF(A660="","",(Calculator!prev_heloc_int_balance+K660)-L660)</f>
        <v/>
      </c>
      <c r="N660" s="47" t="str">
        <f t="shared" si="4"/>
        <v/>
      </c>
      <c r="O660" s="47" t="str">
        <f>IF(A660="","",Calculator!prev_heloc_prin_balance-N660)</f>
        <v/>
      </c>
      <c r="P660" s="47" t="str">
        <f t="shared" si="16"/>
        <v/>
      </c>
      <c r="Q660" s="40"/>
      <c r="R660" s="67" t="str">
        <f t="shared" si="5"/>
        <v/>
      </c>
      <c r="S660" s="68" t="str">
        <f t="shared" si="6"/>
        <v/>
      </c>
      <c r="T660" s="47" t="str">
        <f t="shared" si="7"/>
        <v/>
      </c>
      <c r="U660" s="47" t="str">
        <f t="shared" si="8"/>
        <v/>
      </c>
      <c r="V660" s="47" t="str">
        <f t="shared" si="9"/>
        <v/>
      </c>
      <c r="W660" s="47" t="str">
        <f t="shared" si="10"/>
        <v/>
      </c>
      <c r="X660" s="40"/>
      <c r="Y660" s="67" t="str">
        <f t="shared" si="11"/>
        <v/>
      </c>
      <c r="Z660" s="68" t="str">
        <f t="shared" si="12"/>
        <v/>
      </c>
      <c r="AA660" s="47" t="str">
        <f>IF(Y660="","",MIN($D$9+Calculator!free_cash_flow,AD659+AB660))</f>
        <v/>
      </c>
      <c r="AB660" s="47" t="str">
        <f t="shared" si="13"/>
        <v/>
      </c>
      <c r="AC660" s="47" t="str">
        <f t="shared" si="14"/>
        <v/>
      </c>
      <c r="AD660" s="47" t="str">
        <f t="shared" si="15"/>
        <v/>
      </c>
    </row>
    <row r="661" ht="12.75" customHeight="1">
      <c r="A661" s="67" t="str">
        <f>IF(OR(Calculator!prev_total_owed&lt;=0,Calculator!prev_total_owed=""),"",Calculator!prev_pmt_num+1)</f>
        <v/>
      </c>
      <c r="B661" s="68" t="str">
        <f t="shared" si="1"/>
        <v/>
      </c>
      <c r="C661" s="47" t="str">
        <f>IF(A661="","",MIN(D661+Calculator!prev_prin_balance,Calculator!loan_payment+J661))</f>
        <v/>
      </c>
      <c r="D661" s="47" t="str">
        <f>IF(A661="","",ROUND($D$6/12*MAX(0,(Calculator!prev_prin_balance)),2))</f>
        <v/>
      </c>
      <c r="E661" s="47" t="str">
        <f t="shared" si="2"/>
        <v/>
      </c>
      <c r="F661" s="47" t="str">
        <f>IF(A661="","",ROUND(SUM(Calculator!prev_prin_balance,-E661),2))</f>
        <v/>
      </c>
      <c r="G661" s="69" t="str">
        <f t="shared" si="3"/>
        <v/>
      </c>
      <c r="H661" s="47" t="str">
        <f>IF(A661="","",IF(Calculator!prev_prin_balance=0,MIN(Calculator!prev_heloc_prin_balance+Calculator!prev_heloc_int_balance+K661,MAX(0,Calculator!free_cash_flow+Calculator!loan_payment))+IF($O$7="No",0,Calculator!loan_payment+$I$6),IF($O$7="No",Calculator!free_cash_flow,$I$5)))</f>
        <v/>
      </c>
      <c r="I661" s="47" t="str">
        <f>IF(A661="","",IF($O$7="Yes",$I$6+Calculator!loan_payment,0))</f>
        <v/>
      </c>
      <c r="J661" s="47" t="str">
        <f>IF(A661="","",IF(Calculator!prev_prin_balance&lt;=0,0,IF(Calculator!prev_heloc_prin_balance&lt;Calculator!free_cash_flow,MAX(0,MIN($O$6,D661+Calculator!prev_prin_balance+Calculator!loan_payment)),0)))</f>
        <v/>
      </c>
      <c r="K661" s="47" t="str">
        <f>IF(A661="","",ROUND((B661-Calculator!prev_date)*(Calculator!prev_heloc_rate/$O$8)*MAX(0,Calculator!prev_heloc_prin_balance),2))</f>
        <v/>
      </c>
      <c r="L661" s="47" t="str">
        <f>IF(A661="","",MAX(0,MIN(1*H661,Calculator!prev_heloc_int_balance+K661)))</f>
        <v/>
      </c>
      <c r="M661" s="47" t="str">
        <f>IF(A661="","",(Calculator!prev_heloc_int_balance+K661)-L661)</f>
        <v/>
      </c>
      <c r="N661" s="47" t="str">
        <f t="shared" si="4"/>
        <v/>
      </c>
      <c r="O661" s="47" t="str">
        <f>IF(A661="","",Calculator!prev_heloc_prin_balance-N661)</f>
        <v/>
      </c>
      <c r="P661" s="47" t="str">
        <f t="shared" si="16"/>
        <v/>
      </c>
      <c r="Q661" s="40"/>
      <c r="R661" s="67" t="str">
        <f t="shared" si="5"/>
        <v/>
      </c>
      <c r="S661" s="68" t="str">
        <f t="shared" si="6"/>
        <v/>
      </c>
      <c r="T661" s="47" t="str">
        <f t="shared" si="7"/>
        <v/>
      </c>
      <c r="U661" s="47" t="str">
        <f t="shared" si="8"/>
        <v/>
      </c>
      <c r="V661" s="47" t="str">
        <f t="shared" si="9"/>
        <v/>
      </c>
      <c r="W661" s="47" t="str">
        <f t="shared" si="10"/>
        <v/>
      </c>
      <c r="X661" s="40"/>
      <c r="Y661" s="67" t="str">
        <f t="shared" si="11"/>
        <v/>
      </c>
      <c r="Z661" s="68" t="str">
        <f t="shared" si="12"/>
        <v/>
      </c>
      <c r="AA661" s="47" t="str">
        <f>IF(Y661="","",MIN($D$9+Calculator!free_cash_flow,AD660+AB661))</f>
        <v/>
      </c>
      <c r="AB661" s="47" t="str">
        <f t="shared" si="13"/>
        <v/>
      </c>
      <c r="AC661" s="47" t="str">
        <f t="shared" si="14"/>
        <v/>
      </c>
      <c r="AD661" s="47" t="str">
        <f t="shared" si="15"/>
        <v/>
      </c>
    </row>
    <row r="662" ht="12.75" customHeight="1">
      <c r="A662" s="67" t="str">
        <f>IF(OR(Calculator!prev_total_owed&lt;=0,Calculator!prev_total_owed=""),"",Calculator!prev_pmt_num+1)</f>
        <v/>
      </c>
      <c r="B662" s="68" t="str">
        <f t="shared" si="1"/>
        <v/>
      </c>
      <c r="C662" s="47" t="str">
        <f>IF(A662="","",MIN(D662+Calculator!prev_prin_balance,Calculator!loan_payment+J662))</f>
        <v/>
      </c>
      <c r="D662" s="47" t="str">
        <f>IF(A662="","",ROUND($D$6/12*MAX(0,(Calculator!prev_prin_balance)),2))</f>
        <v/>
      </c>
      <c r="E662" s="47" t="str">
        <f t="shared" si="2"/>
        <v/>
      </c>
      <c r="F662" s="47" t="str">
        <f>IF(A662="","",ROUND(SUM(Calculator!prev_prin_balance,-E662),2))</f>
        <v/>
      </c>
      <c r="G662" s="69" t="str">
        <f t="shared" si="3"/>
        <v/>
      </c>
      <c r="H662" s="47" t="str">
        <f>IF(A662="","",IF(Calculator!prev_prin_balance=0,MIN(Calculator!prev_heloc_prin_balance+Calculator!prev_heloc_int_balance+K662,MAX(0,Calculator!free_cash_flow+Calculator!loan_payment))+IF($O$7="No",0,Calculator!loan_payment+$I$6),IF($O$7="No",Calculator!free_cash_flow,$I$5)))</f>
        <v/>
      </c>
      <c r="I662" s="47" t="str">
        <f>IF(A662="","",IF($O$7="Yes",$I$6+Calculator!loan_payment,0))</f>
        <v/>
      </c>
      <c r="J662" s="47" t="str">
        <f>IF(A662="","",IF(Calculator!prev_prin_balance&lt;=0,0,IF(Calculator!prev_heloc_prin_balance&lt;Calculator!free_cash_flow,MAX(0,MIN($O$6,D662+Calculator!prev_prin_balance+Calculator!loan_payment)),0)))</f>
        <v/>
      </c>
      <c r="K662" s="47" t="str">
        <f>IF(A662="","",ROUND((B662-Calculator!prev_date)*(Calculator!prev_heloc_rate/$O$8)*MAX(0,Calculator!prev_heloc_prin_balance),2))</f>
        <v/>
      </c>
      <c r="L662" s="47" t="str">
        <f>IF(A662="","",MAX(0,MIN(1*H662,Calculator!prev_heloc_int_balance+K662)))</f>
        <v/>
      </c>
      <c r="M662" s="47" t="str">
        <f>IF(A662="","",(Calculator!prev_heloc_int_balance+K662)-L662)</f>
        <v/>
      </c>
      <c r="N662" s="47" t="str">
        <f t="shared" si="4"/>
        <v/>
      </c>
      <c r="O662" s="47" t="str">
        <f>IF(A662="","",Calculator!prev_heloc_prin_balance-N662)</f>
        <v/>
      </c>
      <c r="P662" s="47" t="str">
        <f t="shared" si="16"/>
        <v/>
      </c>
      <c r="Q662" s="40"/>
      <c r="R662" s="67" t="str">
        <f t="shared" si="5"/>
        <v/>
      </c>
      <c r="S662" s="68" t="str">
        <f t="shared" si="6"/>
        <v/>
      </c>
      <c r="T662" s="47" t="str">
        <f t="shared" si="7"/>
        <v/>
      </c>
      <c r="U662" s="47" t="str">
        <f t="shared" si="8"/>
        <v/>
      </c>
      <c r="V662" s="47" t="str">
        <f t="shared" si="9"/>
        <v/>
      </c>
      <c r="W662" s="47" t="str">
        <f t="shared" si="10"/>
        <v/>
      </c>
      <c r="X662" s="40"/>
      <c r="Y662" s="67" t="str">
        <f t="shared" si="11"/>
        <v/>
      </c>
      <c r="Z662" s="68" t="str">
        <f t="shared" si="12"/>
        <v/>
      </c>
      <c r="AA662" s="47" t="str">
        <f>IF(Y662="","",MIN($D$9+Calculator!free_cash_flow,AD661+AB662))</f>
        <v/>
      </c>
      <c r="AB662" s="47" t="str">
        <f t="shared" si="13"/>
        <v/>
      </c>
      <c r="AC662" s="47" t="str">
        <f t="shared" si="14"/>
        <v/>
      </c>
      <c r="AD662" s="47" t="str">
        <f t="shared" si="15"/>
        <v/>
      </c>
    </row>
    <row r="663" ht="12.75" customHeight="1">
      <c r="A663" s="67" t="str">
        <f>IF(OR(Calculator!prev_total_owed&lt;=0,Calculator!prev_total_owed=""),"",Calculator!prev_pmt_num+1)</f>
        <v/>
      </c>
      <c r="B663" s="68" t="str">
        <f t="shared" si="1"/>
        <v/>
      </c>
      <c r="C663" s="47" t="str">
        <f>IF(A663="","",MIN(D663+Calculator!prev_prin_balance,Calculator!loan_payment+J663))</f>
        <v/>
      </c>
      <c r="D663" s="47" t="str">
        <f>IF(A663="","",ROUND($D$6/12*MAX(0,(Calculator!prev_prin_balance)),2))</f>
        <v/>
      </c>
      <c r="E663" s="47" t="str">
        <f t="shared" si="2"/>
        <v/>
      </c>
      <c r="F663" s="47" t="str">
        <f>IF(A663="","",ROUND(SUM(Calculator!prev_prin_balance,-E663),2))</f>
        <v/>
      </c>
      <c r="G663" s="69" t="str">
        <f t="shared" si="3"/>
        <v/>
      </c>
      <c r="H663" s="47" t="str">
        <f>IF(A663="","",IF(Calculator!prev_prin_balance=0,MIN(Calculator!prev_heloc_prin_balance+Calculator!prev_heloc_int_balance+K663,MAX(0,Calculator!free_cash_flow+Calculator!loan_payment))+IF($O$7="No",0,Calculator!loan_payment+$I$6),IF($O$7="No",Calculator!free_cash_flow,$I$5)))</f>
        <v/>
      </c>
      <c r="I663" s="47" t="str">
        <f>IF(A663="","",IF($O$7="Yes",$I$6+Calculator!loan_payment,0))</f>
        <v/>
      </c>
      <c r="J663" s="47" t="str">
        <f>IF(A663="","",IF(Calculator!prev_prin_balance&lt;=0,0,IF(Calculator!prev_heloc_prin_balance&lt;Calculator!free_cash_flow,MAX(0,MIN($O$6,D663+Calculator!prev_prin_balance+Calculator!loan_payment)),0)))</f>
        <v/>
      </c>
      <c r="K663" s="47" t="str">
        <f>IF(A663="","",ROUND((B663-Calculator!prev_date)*(Calculator!prev_heloc_rate/$O$8)*MAX(0,Calculator!prev_heloc_prin_balance),2))</f>
        <v/>
      </c>
      <c r="L663" s="47" t="str">
        <f>IF(A663="","",MAX(0,MIN(1*H663,Calculator!prev_heloc_int_balance+K663)))</f>
        <v/>
      </c>
      <c r="M663" s="47" t="str">
        <f>IF(A663="","",(Calculator!prev_heloc_int_balance+K663)-L663)</f>
        <v/>
      </c>
      <c r="N663" s="47" t="str">
        <f t="shared" si="4"/>
        <v/>
      </c>
      <c r="O663" s="47" t="str">
        <f>IF(A663="","",Calculator!prev_heloc_prin_balance-N663)</f>
        <v/>
      </c>
      <c r="P663" s="47" t="str">
        <f t="shared" si="16"/>
        <v/>
      </c>
      <c r="Q663" s="40"/>
      <c r="R663" s="67" t="str">
        <f t="shared" si="5"/>
        <v/>
      </c>
      <c r="S663" s="68" t="str">
        <f t="shared" si="6"/>
        <v/>
      </c>
      <c r="T663" s="47" t="str">
        <f t="shared" si="7"/>
        <v/>
      </c>
      <c r="U663" s="47" t="str">
        <f t="shared" si="8"/>
        <v/>
      </c>
      <c r="V663" s="47" t="str">
        <f t="shared" si="9"/>
        <v/>
      </c>
      <c r="W663" s="47" t="str">
        <f t="shared" si="10"/>
        <v/>
      </c>
      <c r="X663" s="40"/>
      <c r="Y663" s="67" t="str">
        <f t="shared" si="11"/>
        <v/>
      </c>
      <c r="Z663" s="68" t="str">
        <f t="shared" si="12"/>
        <v/>
      </c>
      <c r="AA663" s="47" t="str">
        <f>IF(Y663="","",MIN($D$9+Calculator!free_cash_flow,AD662+AB663))</f>
        <v/>
      </c>
      <c r="AB663" s="47" t="str">
        <f t="shared" si="13"/>
        <v/>
      </c>
      <c r="AC663" s="47" t="str">
        <f t="shared" si="14"/>
        <v/>
      </c>
      <c r="AD663" s="47" t="str">
        <f t="shared" si="15"/>
        <v/>
      </c>
    </row>
    <row r="664" ht="12.75" customHeight="1">
      <c r="A664" s="67" t="str">
        <f>IF(OR(Calculator!prev_total_owed&lt;=0,Calculator!prev_total_owed=""),"",Calculator!prev_pmt_num+1)</f>
        <v/>
      </c>
      <c r="B664" s="68" t="str">
        <f t="shared" si="1"/>
        <v/>
      </c>
      <c r="C664" s="47" t="str">
        <f>IF(A664="","",MIN(D664+Calculator!prev_prin_balance,Calculator!loan_payment+J664))</f>
        <v/>
      </c>
      <c r="D664" s="47" t="str">
        <f>IF(A664="","",ROUND($D$6/12*MAX(0,(Calculator!prev_prin_balance)),2))</f>
        <v/>
      </c>
      <c r="E664" s="47" t="str">
        <f t="shared" si="2"/>
        <v/>
      </c>
      <c r="F664" s="47" t="str">
        <f>IF(A664="","",ROUND(SUM(Calculator!prev_prin_balance,-E664),2))</f>
        <v/>
      </c>
      <c r="G664" s="69" t="str">
        <f t="shared" si="3"/>
        <v/>
      </c>
      <c r="H664" s="47" t="str">
        <f>IF(A664="","",IF(Calculator!prev_prin_balance=0,MIN(Calculator!prev_heloc_prin_balance+Calculator!prev_heloc_int_balance+K664,MAX(0,Calculator!free_cash_flow+Calculator!loan_payment))+IF($O$7="No",0,Calculator!loan_payment+$I$6),IF($O$7="No",Calculator!free_cash_flow,$I$5)))</f>
        <v/>
      </c>
      <c r="I664" s="47" t="str">
        <f>IF(A664="","",IF($O$7="Yes",$I$6+Calculator!loan_payment,0))</f>
        <v/>
      </c>
      <c r="J664" s="47" t="str">
        <f>IF(A664="","",IF(Calculator!prev_prin_balance&lt;=0,0,IF(Calculator!prev_heloc_prin_balance&lt;Calculator!free_cash_flow,MAX(0,MIN($O$6,D664+Calculator!prev_prin_balance+Calculator!loan_payment)),0)))</f>
        <v/>
      </c>
      <c r="K664" s="47" t="str">
        <f>IF(A664="","",ROUND((B664-Calculator!prev_date)*(Calculator!prev_heloc_rate/$O$8)*MAX(0,Calculator!prev_heloc_prin_balance),2))</f>
        <v/>
      </c>
      <c r="L664" s="47" t="str">
        <f>IF(A664="","",MAX(0,MIN(1*H664,Calculator!prev_heloc_int_balance+K664)))</f>
        <v/>
      </c>
      <c r="M664" s="47" t="str">
        <f>IF(A664="","",(Calculator!prev_heloc_int_balance+K664)-L664)</f>
        <v/>
      </c>
      <c r="N664" s="47" t="str">
        <f t="shared" si="4"/>
        <v/>
      </c>
      <c r="O664" s="47" t="str">
        <f>IF(A664="","",Calculator!prev_heloc_prin_balance-N664)</f>
        <v/>
      </c>
      <c r="P664" s="47" t="str">
        <f t="shared" si="16"/>
        <v/>
      </c>
      <c r="Q664" s="40"/>
      <c r="R664" s="67" t="str">
        <f t="shared" si="5"/>
        <v/>
      </c>
      <c r="S664" s="68" t="str">
        <f t="shared" si="6"/>
        <v/>
      </c>
      <c r="T664" s="47" t="str">
        <f t="shared" si="7"/>
        <v/>
      </c>
      <c r="U664" s="47" t="str">
        <f t="shared" si="8"/>
        <v/>
      </c>
      <c r="V664" s="47" t="str">
        <f t="shared" si="9"/>
        <v/>
      </c>
      <c r="W664" s="47" t="str">
        <f t="shared" si="10"/>
        <v/>
      </c>
      <c r="X664" s="40"/>
      <c r="Y664" s="67" t="str">
        <f t="shared" si="11"/>
        <v/>
      </c>
      <c r="Z664" s="68" t="str">
        <f t="shared" si="12"/>
        <v/>
      </c>
      <c r="AA664" s="47" t="str">
        <f>IF(Y664="","",MIN($D$9+Calculator!free_cash_flow,AD663+AB664))</f>
        <v/>
      </c>
      <c r="AB664" s="47" t="str">
        <f t="shared" si="13"/>
        <v/>
      </c>
      <c r="AC664" s="47" t="str">
        <f t="shared" si="14"/>
        <v/>
      </c>
      <c r="AD664" s="47" t="str">
        <f t="shared" si="15"/>
        <v/>
      </c>
    </row>
    <row r="665" ht="12.75" customHeight="1">
      <c r="A665" s="67" t="str">
        <f>IF(OR(Calculator!prev_total_owed&lt;=0,Calculator!prev_total_owed=""),"",Calculator!prev_pmt_num+1)</f>
        <v/>
      </c>
      <c r="B665" s="68" t="str">
        <f t="shared" si="1"/>
        <v/>
      </c>
      <c r="C665" s="47" t="str">
        <f>IF(A665="","",MIN(D665+Calculator!prev_prin_balance,Calculator!loan_payment+J665))</f>
        <v/>
      </c>
      <c r="D665" s="47" t="str">
        <f>IF(A665="","",ROUND($D$6/12*MAX(0,(Calculator!prev_prin_balance)),2))</f>
        <v/>
      </c>
      <c r="E665" s="47" t="str">
        <f t="shared" si="2"/>
        <v/>
      </c>
      <c r="F665" s="47" t="str">
        <f>IF(A665="","",ROUND(SUM(Calculator!prev_prin_balance,-E665),2))</f>
        <v/>
      </c>
      <c r="G665" s="69" t="str">
        <f t="shared" si="3"/>
        <v/>
      </c>
      <c r="H665" s="47" t="str">
        <f>IF(A665="","",IF(Calculator!prev_prin_balance=0,MIN(Calculator!prev_heloc_prin_balance+Calculator!prev_heloc_int_balance+K665,MAX(0,Calculator!free_cash_flow+Calculator!loan_payment))+IF($O$7="No",0,Calculator!loan_payment+$I$6),IF($O$7="No",Calculator!free_cash_flow,$I$5)))</f>
        <v/>
      </c>
      <c r="I665" s="47" t="str">
        <f>IF(A665="","",IF($O$7="Yes",$I$6+Calculator!loan_payment,0))</f>
        <v/>
      </c>
      <c r="J665" s="47" t="str">
        <f>IF(A665="","",IF(Calculator!prev_prin_balance&lt;=0,0,IF(Calculator!prev_heloc_prin_balance&lt;Calculator!free_cash_flow,MAX(0,MIN($O$6,D665+Calculator!prev_prin_balance+Calculator!loan_payment)),0)))</f>
        <v/>
      </c>
      <c r="K665" s="47" t="str">
        <f>IF(A665="","",ROUND((B665-Calculator!prev_date)*(Calculator!prev_heloc_rate/$O$8)*MAX(0,Calculator!prev_heloc_prin_balance),2))</f>
        <v/>
      </c>
      <c r="L665" s="47" t="str">
        <f>IF(A665="","",MAX(0,MIN(1*H665,Calculator!prev_heloc_int_balance+K665)))</f>
        <v/>
      </c>
      <c r="M665" s="47" t="str">
        <f>IF(A665="","",(Calculator!prev_heloc_int_balance+K665)-L665)</f>
        <v/>
      </c>
      <c r="N665" s="47" t="str">
        <f t="shared" si="4"/>
        <v/>
      </c>
      <c r="O665" s="47" t="str">
        <f>IF(A665="","",Calculator!prev_heloc_prin_balance-N665)</f>
        <v/>
      </c>
      <c r="P665" s="47" t="str">
        <f t="shared" si="16"/>
        <v/>
      </c>
      <c r="Q665" s="40"/>
      <c r="R665" s="67" t="str">
        <f t="shared" si="5"/>
        <v/>
      </c>
      <c r="S665" s="68" t="str">
        <f t="shared" si="6"/>
        <v/>
      </c>
      <c r="T665" s="47" t="str">
        <f t="shared" si="7"/>
        <v/>
      </c>
      <c r="U665" s="47" t="str">
        <f t="shared" si="8"/>
        <v/>
      </c>
      <c r="V665" s="47" t="str">
        <f t="shared" si="9"/>
        <v/>
      </c>
      <c r="W665" s="47" t="str">
        <f t="shared" si="10"/>
        <v/>
      </c>
      <c r="X665" s="40"/>
      <c r="Y665" s="67" t="str">
        <f t="shared" si="11"/>
        <v/>
      </c>
      <c r="Z665" s="68" t="str">
        <f t="shared" si="12"/>
        <v/>
      </c>
      <c r="AA665" s="47" t="str">
        <f>IF(Y665="","",MIN($D$9+Calculator!free_cash_flow,AD664+AB665))</f>
        <v/>
      </c>
      <c r="AB665" s="47" t="str">
        <f t="shared" si="13"/>
        <v/>
      </c>
      <c r="AC665" s="47" t="str">
        <f t="shared" si="14"/>
        <v/>
      </c>
      <c r="AD665" s="47" t="str">
        <f t="shared" si="15"/>
        <v/>
      </c>
    </row>
    <row r="666" ht="12.75" customHeight="1">
      <c r="A666" s="67" t="str">
        <f>IF(OR(Calculator!prev_total_owed&lt;=0,Calculator!prev_total_owed=""),"",Calculator!prev_pmt_num+1)</f>
        <v/>
      </c>
      <c r="B666" s="68" t="str">
        <f t="shared" si="1"/>
        <v/>
      </c>
      <c r="C666" s="47" t="str">
        <f>IF(A666="","",MIN(D666+Calculator!prev_prin_balance,Calculator!loan_payment+J666))</f>
        <v/>
      </c>
      <c r="D666" s="47" t="str">
        <f>IF(A666="","",ROUND($D$6/12*MAX(0,(Calculator!prev_prin_balance)),2))</f>
        <v/>
      </c>
      <c r="E666" s="47" t="str">
        <f t="shared" si="2"/>
        <v/>
      </c>
      <c r="F666" s="47" t="str">
        <f>IF(A666="","",ROUND(SUM(Calculator!prev_prin_balance,-E666),2))</f>
        <v/>
      </c>
      <c r="G666" s="69" t="str">
        <f t="shared" si="3"/>
        <v/>
      </c>
      <c r="H666" s="47" t="str">
        <f>IF(A666="","",IF(Calculator!prev_prin_balance=0,MIN(Calculator!prev_heloc_prin_balance+Calculator!prev_heloc_int_balance+K666,MAX(0,Calculator!free_cash_flow+Calculator!loan_payment))+IF($O$7="No",0,Calculator!loan_payment+$I$6),IF($O$7="No",Calculator!free_cash_flow,$I$5)))</f>
        <v/>
      </c>
      <c r="I666" s="47" t="str">
        <f>IF(A666="","",IF($O$7="Yes",$I$6+Calculator!loan_payment,0))</f>
        <v/>
      </c>
      <c r="J666" s="47" t="str">
        <f>IF(A666="","",IF(Calculator!prev_prin_balance&lt;=0,0,IF(Calculator!prev_heloc_prin_balance&lt;Calculator!free_cash_flow,MAX(0,MIN($O$6,D666+Calculator!prev_prin_balance+Calculator!loan_payment)),0)))</f>
        <v/>
      </c>
      <c r="K666" s="47" t="str">
        <f>IF(A666="","",ROUND((B666-Calculator!prev_date)*(Calculator!prev_heloc_rate/$O$8)*MAX(0,Calculator!prev_heloc_prin_balance),2))</f>
        <v/>
      </c>
      <c r="L666" s="47" t="str">
        <f>IF(A666="","",MAX(0,MIN(1*H666,Calculator!prev_heloc_int_balance+K666)))</f>
        <v/>
      </c>
      <c r="M666" s="47" t="str">
        <f>IF(A666="","",(Calculator!prev_heloc_int_balance+K666)-L666)</f>
        <v/>
      </c>
      <c r="N666" s="47" t="str">
        <f t="shared" si="4"/>
        <v/>
      </c>
      <c r="O666" s="47" t="str">
        <f>IF(A666="","",Calculator!prev_heloc_prin_balance-N666)</f>
        <v/>
      </c>
      <c r="P666" s="47" t="str">
        <f t="shared" si="16"/>
        <v/>
      </c>
      <c r="Q666" s="40"/>
      <c r="R666" s="67" t="str">
        <f t="shared" si="5"/>
        <v/>
      </c>
      <c r="S666" s="68" t="str">
        <f t="shared" si="6"/>
        <v/>
      </c>
      <c r="T666" s="47" t="str">
        <f t="shared" si="7"/>
        <v/>
      </c>
      <c r="U666" s="47" t="str">
        <f t="shared" si="8"/>
        <v/>
      </c>
      <c r="V666" s="47" t="str">
        <f t="shared" si="9"/>
        <v/>
      </c>
      <c r="W666" s="47" t="str">
        <f t="shared" si="10"/>
        <v/>
      </c>
      <c r="X666" s="40"/>
      <c r="Y666" s="67" t="str">
        <f t="shared" si="11"/>
        <v/>
      </c>
      <c r="Z666" s="68" t="str">
        <f t="shared" si="12"/>
        <v/>
      </c>
      <c r="AA666" s="47" t="str">
        <f>IF(Y666="","",MIN($D$9+Calculator!free_cash_flow,AD665+AB666))</f>
        <v/>
      </c>
      <c r="AB666" s="47" t="str">
        <f t="shared" si="13"/>
        <v/>
      </c>
      <c r="AC666" s="47" t="str">
        <f t="shared" si="14"/>
        <v/>
      </c>
      <c r="AD666" s="47" t="str">
        <f t="shared" si="15"/>
        <v/>
      </c>
    </row>
    <row r="667" ht="12.75" customHeight="1">
      <c r="A667" s="67" t="str">
        <f>IF(OR(Calculator!prev_total_owed&lt;=0,Calculator!prev_total_owed=""),"",Calculator!prev_pmt_num+1)</f>
        <v/>
      </c>
      <c r="B667" s="68" t="str">
        <f t="shared" si="1"/>
        <v/>
      </c>
      <c r="C667" s="47" t="str">
        <f>IF(A667="","",MIN(D667+Calculator!prev_prin_balance,Calculator!loan_payment+J667))</f>
        <v/>
      </c>
      <c r="D667" s="47" t="str">
        <f>IF(A667="","",ROUND($D$6/12*MAX(0,(Calculator!prev_prin_balance)),2))</f>
        <v/>
      </c>
      <c r="E667" s="47" t="str">
        <f t="shared" si="2"/>
        <v/>
      </c>
      <c r="F667" s="47" t="str">
        <f>IF(A667="","",ROUND(SUM(Calculator!prev_prin_balance,-E667),2))</f>
        <v/>
      </c>
      <c r="G667" s="69" t="str">
        <f t="shared" si="3"/>
        <v/>
      </c>
      <c r="H667" s="47" t="str">
        <f>IF(A667="","",IF(Calculator!prev_prin_balance=0,MIN(Calculator!prev_heloc_prin_balance+Calculator!prev_heloc_int_balance+K667,MAX(0,Calculator!free_cash_flow+Calculator!loan_payment))+IF($O$7="No",0,Calculator!loan_payment+$I$6),IF($O$7="No",Calculator!free_cash_flow,$I$5)))</f>
        <v/>
      </c>
      <c r="I667" s="47" t="str">
        <f>IF(A667="","",IF($O$7="Yes",$I$6+Calculator!loan_payment,0))</f>
        <v/>
      </c>
      <c r="J667" s="47" t="str">
        <f>IF(A667="","",IF(Calculator!prev_prin_balance&lt;=0,0,IF(Calculator!prev_heloc_prin_balance&lt;Calculator!free_cash_flow,MAX(0,MIN($O$6,D667+Calculator!prev_prin_balance+Calculator!loan_payment)),0)))</f>
        <v/>
      </c>
      <c r="K667" s="47" t="str">
        <f>IF(A667="","",ROUND((B667-Calculator!prev_date)*(Calculator!prev_heloc_rate/$O$8)*MAX(0,Calculator!prev_heloc_prin_balance),2))</f>
        <v/>
      </c>
      <c r="L667" s="47" t="str">
        <f>IF(A667="","",MAX(0,MIN(1*H667,Calculator!prev_heloc_int_balance+K667)))</f>
        <v/>
      </c>
      <c r="M667" s="47" t="str">
        <f>IF(A667="","",(Calculator!prev_heloc_int_balance+K667)-L667)</f>
        <v/>
      </c>
      <c r="N667" s="47" t="str">
        <f t="shared" si="4"/>
        <v/>
      </c>
      <c r="O667" s="47" t="str">
        <f>IF(A667="","",Calculator!prev_heloc_prin_balance-N667)</f>
        <v/>
      </c>
      <c r="P667" s="47" t="str">
        <f t="shared" si="16"/>
        <v/>
      </c>
      <c r="Q667" s="40"/>
      <c r="R667" s="67" t="str">
        <f t="shared" si="5"/>
        <v/>
      </c>
      <c r="S667" s="68" t="str">
        <f t="shared" si="6"/>
        <v/>
      </c>
      <c r="T667" s="47" t="str">
        <f t="shared" si="7"/>
        <v/>
      </c>
      <c r="U667" s="47" t="str">
        <f t="shared" si="8"/>
        <v/>
      </c>
      <c r="V667" s="47" t="str">
        <f t="shared" si="9"/>
        <v/>
      </c>
      <c r="W667" s="47" t="str">
        <f t="shared" si="10"/>
        <v/>
      </c>
      <c r="X667" s="40"/>
      <c r="Y667" s="67" t="str">
        <f t="shared" si="11"/>
        <v/>
      </c>
      <c r="Z667" s="68" t="str">
        <f t="shared" si="12"/>
        <v/>
      </c>
      <c r="AA667" s="47" t="str">
        <f>IF(Y667="","",MIN($D$9+Calculator!free_cash_flow,AD666+AB667))</f>
        <v/>
      </c>
      <c r="AB667" s="47" t="str">
        <f t="shared" si="13"/>
        <v/>
      </c>
      <c r="AC667" s="47" t="str">
        <f t="shared" si="14"/>
        <v/>
      </c>
      <c r="AD667" s="47" t="str">
        <f t="shared" si="15"/>
        <v/>
      </c>
    </row>
    <row r="668" ht="12.75" customHeight="1">
      <c r="A668" s="67" t="str">
        <f>IF(OR(Calculator!prev_total_owed&lt;=0,Calculator!prev_total_owed=""),"",Calculator!prev_pmt_num+1)</f>
        <v/>
      </c>
      <c r="B668" s="68" t="str">
        <f t="shared" si="1"/>
        <v/>
      </c>
      <c r="C668" s="47" t="str">
        <f>IF(A668="","",MIN(D668+Calculator!prev_prin_balance,Calculator!loan_payment+J668))</f>
        <v/>
      </c>
      <c r="D668" s="47" t="str">
        <f>IF(A668="","",ROUND($D$6/12*MAX(0,(Calculator!prev_prin_balance)),2))</f>
        <v/>
      </c>
      <c r="E668" s="47" t="str">
        <f t="shared" si="2"/>
        <v/>
      </c>
      <c r="F668" s="47" t="str">
        <f>IF(A668="","",ROUND(SUM(Calculator!prev_prin_balance,-E668),2))</f>
        <v/>
      </c>
      <c r="G668" s="69" t="str">
        <f t="shared" si="3"/>
        <v/>
      </c>
      <c r="H668" s="47" t="str">
        <f>IF(A668="","",IF(Calculator!prev_prin_balance=0,MIN(Calculator!prev_heloc_prin_balance+Calculator!prev_heloc_int_balance+K668,MAX(0,Calculator!free_cash_flow+Calculator!loan_payment))+IF($O$7="No",0,Calculator!loan_payment+$I$6),IF($O$7="No",Calculator!free_cash_flow,$I$5)))</f>
        <v/>
      </c>
      <c r="I668" s="47" t="str">
        <f>IF(A668="","",IF($O$7="Yes",$I$6+Calculator!loan_payment,0))</f>
        <v/>
      </c>
      <c r="J668" s="47" t="str">
        <f>IF(A668="","",IF(Calculator!prev_prin_balance&lt;=0,0,IF(Calculator!prev_heloc_prin_balance&lt;Calculator!free_cash_flow,MAX(0,MIN($O$6,D668+Calculator!prev_prin_balance+Calculator!loan_payment)),0)))</f>
        <v/>
      </c>
      <c r="K668" s="47" t="str">
        <f>IF(A668="","",ROUND((B668-Calculator!prev_date)*(Calculator!prev_heloc_rate/$O$8)*MAX(0,Calculator!prev_heloc_prin_balance),2))</f>
        <v/>
      </c>
      <c r="L668" s="47" t="str">
        <f>IF(A668="","",MAX(0,MIN(1*H668,Calculator!prev_heloc_int_balance+K668)))</f>
        <v/>
      </c>
      <c r="M668" s="47" t="str">
        <f>IF(A668="","",(Calculator!prev_heloc_int_balance+K668)-L668)</f>
        <v/>
      </c>
      <c r="N668" s="47" t="str">
        <f t="shared" si="4"/>
        <v/>
      </c>
      <c r="O668" s="47" t="str">
        <f>IF(A668="","",Calculator!prev_heloc_prin_balance-N668)</f>
        <v/>
      </c>
      <c r="P668" s="47" t="str">
        <f t="shared" si="16"/>
        <v/>
      </c>
      <c r="Q668" s="40"/>
      <c r="R668" s="67" t="str">
        <f t="shared" si="5"/>
        <v/>
      </c>
      <c r="S668" s="68" t="str">
        <f t="shared" si="6"/>
        <v/>
      </c>
      <c r="T668" s="47" t="str">
        <f t="shared" si="7"/>
        <v/>
      </c>
      <c r="U668" s="47" t="str">
        <f t="shared" si="8"/>
        <v/>
      </c>
      <c r="V668" s="47" t="str">
        <f t="shared" si="9"/>
        <v/>
      </c>
      <c r="W668" s="47" t="str">
        <f t="shared" si="10"/>
        <v/>
      </c>
      <c r="X668" s="40"/>
      <c r="Y668" s="67" t="str">
        <f t="shared" si="11"/>
        <v/>
      </c>
      <c r="Z668" s="68" t="str">
        <f t="shared" si="12"/>
        <v/>
      </c>
      <c r="AA668" s="47" t="str">
        <f>IF(Y668="","",MIN($D$9+Calculator!free_cash_flow,AD667+AB668))</f>
        <v/>
      </c>
      <c r="AB668" s="47" t="str">
        <f t="shared" si="13"/>
        <v/>
      </c>
      <c r="AC668" s="47" t="str">
        <f t="shared" si="14"/>
        <v/>
      </c>
      <c r="AD668" s="47" t="str">
        <f t="shared" si="15"/>
        <v/>
      </c>
    </row>
    <row r="669" ht="12.75" customHeight="1">
      <c r="A669" s="67" t="str">
        <f>IF(OR(Calculator!prev_total_owed&lt;=0,Calculator!prev_total_owed=""),"",Calculator!prev_pmt_num+1)</f>
        <v/>
      </c>
      <c r="B669" s="68" t="str">
        <f t="shared" si="1"/>
        <v/>
      </c>
      <c r="C669" s="47" t="str">
        <f>IF(A669="","",MIN(D669+Calculator!prev_prin_balance,Calculator!loan_payment+J669))</f>
        <v/>
      </c>
      <c r="D669" s="47" t="str">
        <f>IF(A669="","",ROUND($D$6/12*MAX(0,(Calculator!prev_prin_balance)),2))</f>
        <v/>
      </c>
      <c r="E669" s="47" t="str">
        <f t="shared" si="2"/>
        <v/>
      </c>
      <c r="F669" s="47" t="str">
        <f>IF(A669="","",ROUND(SUM(Calculator!prev_prin_balance,-E669),2))</f>
        <v/>
      </c>
      <c r="G669" s="69" t="str">
        <f t="shared" si="3"/>
        <v/>
      </c>
      <c r="H669" s="47" t="str">
        <f>IF(A669="","",IF(Calculator!prev_prin_balance=0,MIN(Calculator!prev_heloc_prin_balance+Calculator!prev_heloc_int_balance+K669,MAX(0,Calculator!free_cash_flow+Calculator!loan_payment))+IF($O$7="No",0,Calculator!loan_payment+$I$6),IF($O$7="No",Calculator!free_cash_flow,$I$5)))</f>
        <v/>
      </c>
      <c r="I669" s="47" t="str">
        <f>IF(A669="","",IF($O$7="Yes",$I$6+Calculator!loan_payment,0))</f>
        <v/>
      </c>
      <c r="J669" s="47" t="str">
        <f>IF(A669="","",IF(Calculator!prev_prin_balance&lt;=0,0,IF(Calculator!prev_heloc_prin_balance&lt;Calculator!free_cash_flow,MAX(0,MIN($O$6,D669+Calculator!prev_prin_balance+Calculator!loan_payment)),0)))</f>
        <v/>
      </c>
      <c r="K669" s="47" t="str">
        <f>IF(A669="","",ROUND((B669-Calculator!prev_date)*(Calculator!prev_heloc_rate/$O$8)*MAX(0,Calculator!prev_heloc_prin_balance),2))</f>
        <v/>
      </c>
      <c r="L669" s="47" t="str">
        <f>IF(A669="","",MAX(0,MIN(1*H669,Calculator!prev_heloc_int_balance+K669)))</f>
        <v/>
      </c>
      <c r="M669" s="47" t="str">
        <f>IF(A669="","",(Calculator!prev_heloc_int_balance+K669)-L669)</f>
        <v/>
      </c>
      <c r="N669" s="47" t="str">
        <f t="shared" si="4"/>
        <v/>
      </c>
      <c r="O669" s="47" t="str">
        <f>IF(A669="","",Calculator!prev_heloc_prin_balance-N669)</f>
        <v/>
      </c>
      <c r="P669" s="47" t="str">
        <f t="shared" si="16"/>
        <v/>
      </c>
      <c r="Q669" s="40"/>
      <c r="R669" s="67" t="str">
        <f t="shared" si="5"/>
        <v/>
      </c>
      <c r="S669" s="68" t="str">
        <f t="shared" si="6"/>
        <v/>
      </c>
      <c r="T669" s="47" t="str">
        <f t="shared" si="7"/>
        <v/>
      </c>
      <c r="U669" s="47" t="str">
        <f t="shared" si="8"/>
        <v/>
      </c>
      <c r="V669" s="47" t="str">
        <f t="shared" si="9"/>
        <v/>
      </c>
      <c r="W669" s="47" t="str">
        <f t="shared" si="10"/>
        <v/>
      </c>
      <c r="X669" s="40"/>
      <c r="Y669" s="67" t="str">
        <f t="shared" si="11"/>
        <v/>
      </c>
      <c r="Z669" s="68" t="str">
        <f t="shared" si="12"/>
        <v/>
      </c>
      <c r="AA669" s="47" t="str">
        <f>IF(Y669="","",MIN($D$9+Calculator!free_cash_flow,AD668+AB669))</f>
        <v/>
      </c>
      <c r="AB669" s="47" t="str">
        <f t="shared" si="13"/>
        <v/>
      </c>
      <c r="AC669" s="47" t="str">
        <f t="shared" si="14"/>
        <v/>
      </c>
      <c r="AD669" s="47" t="str">
        <f t="shared" si="15"/>
        <v/>
      </c>
    </row>
    <row r="670" ht="12.75" customHeight="1">
      <c r="A670" s="67" t="str">
        <f>IF(OR(Calculator!prev_total_owed&lt;=0,Calculator!prev_total_owed=""),"",Calculator!prev_pmt_num+1)</f>
        <v/>
      </c>
      <c r="B670" s="68" t="str">
        <f t="shared" si="1"/>
        <v/>
      </c>
      <c r="C670" s="47" t="str">
        <f>IF(A670="","",MIN(D670+Calculator!prev_prin_balance,Calculator!loan_payment+J670))</f>
        <v/>
      </c>
      <c r="D670" s="47" t="str">
        <f>IF(A670="","",ROUND($D$6/12*MAX(0,(Calculator!prev_prin_balance)),2))</f>
        <v/>
      </c>
      <c r="E670" s="47" t="str">
        <f t="shared" si="2"/>
        <v/>
      </c>
      <c r="F670" s="47" t="str">
        <f>IF(A670="","",ROUND(SUM(Calculator!prev_prin_balance,-E670),2))</f>
        <v/>
      </c>
      <c r="G670" s="69" t="str">
        <f t="shared" si="3"/>
        <v/>
      </c>
      <c r="H670" s="47" t="str">
        <f>IF(A670="","",IF(Calculator!prev_prin_balance=0,MIN(Calculator!prev_heloc_prin_balance+Calculator!prev_heloc_int_balance+K670,MAX(0,Calculator!free_cash_flow+Calculator!loan_payment))+IF($O$7="No",0,Calculator!loan_payment+$I$6),IF($O$7="No",Calculator!free_cash_flow,$I$5)))</f>
        <v/>
      </c>
      <c r="I670" s="47" t="str">
        <f>IF(A670="","",IF($O$7="Yes",$I$6+Calculator!loan_payment,0))</f>
        <v/>
      </c>
      <c r="J670" s="47" t="str">
        <f>IF(A670="","",IF(Calculator!prev_prin_balance&lt;=0,0,IF(Calculator!prev_heloc_prin_balance&lt;Calculator!free_cash_flow,MAX(0,MIN($O$6,D670+Calculator!prev_prin_balance+Calculator!loan_payment)),0)))</f>
        <v/>
      </c>
      <c r="K670" s="47" t="str">
        <f>IF(A670="","",ROUND((B670-Calculator!prev_date)*(Calculator!prev_heloc_rate/$O$8)*MAX(0,Calculator!prev_heloc_prin_balance),2))</f>
        <v/>
      </c>
      <c r="L670" s="47" t="str">
        <f>IF(A670="","",MAX(0,MIN(1*H670,Calculator!prev_heloc_int_balance+K670)))</f>
        <v/>
      </c>
      <c r="M670" s="47" t="str">
        <f>IF(A670="","",(Calculator!prev_heloc_int_balance+K670)-L670)</f>
        <v/>
      </c>
      <c r="N670" s="47" t="str">
        <f t="shared" si="4"/>
        <v/>
      </c>
      <c r="O670" s="47" t="str">
        <f>IF(A670="","",Calculator!prev_heloc_prin_balance-N670)</f>
        <v/>
      </c>
      <c r="P670" s="47" t="str">
        <f t="shared" si="16"/>
        <v/>
      </c>
      <c r="Q670" s="40"/>
      <c r="R670" s="67" t="str">
        <f t="shared" si="5"/>
        <v/>
      </c>
      <c r="S670" s="68" t="str">
        <f t="shared" si="6"/>
        <v/>
      </c>
      <c r="T670" s="47" t="str">
        <f t="shared" si="7"/>
        <v/>
      </c>
      <c r="U670" s="47" t="str">
        <f t="shared" si="8"/>
        <v/>
      </c>
      <c r="V670" s="47" t="str">
        <f t="shared" si="9"/>
        <v/>
      </c>
      <c r="W670" s="47" t="str">
        <f t="shared" si="10"/>
        <v/>
      </c>
      <c r="X670" s="40"/>
      <c r="Y670" s="67" t="str">
        <f t="shared" si="11"/>
        <v/>
      </c>
      <c r="Z670" s="68" t="str">
        <f t="shared" si="12"/>
        <v/>
      </c>
      <c r="AA670" s="47" t="str">
        <f>IF(Y670="","",MIN($D$9+Calculator!free_cash_flow,AD669+AB670))</f>
        <v/>
      </c>
      <c r="AB670" s="47" t="str">
        <f t="shared" si="13"/>
        <v/>
      </c>
      <c r="AC670" s="47" t="str">
        <f t="shared" si="14"/>
        <v/>
      </c>
      <c r="AD670" s="47" t="str">
        <f t="shared" si="15"/>
        <v/>
      </c>
    </row>
    <row r="671" ht="12.75" customHeight="1">
      <c r="A671" s="67" t="str">
        <f>IF(OR(Calculator!prev_total_owed&lt;=0,Calculator!prev_total_owed=""),"",Calculator!prev_pmt_num+1)</f>
        <v/>
      </c>
      <c r="B671" s="68" t="str">
        <f t="shared" si="1"/>
        <v/>
      </c>
      <c r="C671" s="47" t="str">
        <f>IF(A671="","",MIN(D671+Calculator!prev_prin_balance,Calculator!loan_payment+J671))</f>
        <v/>
      </c>
      <c r="D671" s="47" t="str">
        <f>IF(A671="","",ROUND($D$6/12*MAX(0,(Calculator!prev_prin_balance)),2))</f>
        <v/>
      </c>
      <c r="E671" s="47" t="str">
        <f t="shared" si="2"/>
        <v/>
      </c>
      <c r="F671" s="47" t="str">
        <f>IF(A671="","",ROUND(SUM(Calculator!prev_prin_balance,-E671),2))</f>
        <v/>
      </c>
      <c r="G671" s="69" t="str">
        <f t="shared" si="3"/>
        <v/>
      </c>
      <c r="H671" s="47" t="str">
        <f>IF(A671="","",IF(Calculator!prev_prin_balance=0,MIN(Calculator!prev_heloc_prin_balance+Calculator!prev_heloc_int_balance+K671,MAX(0,Calculator!free_cash_flow+Calculator!loan_payment))+IF($O$7="No",0,Calculator!loan_payment+$I$6),IF($O$7="No",Calculator!free_cash_flow,$I$5)))</f>
        <v/>
      </c>
      <c r="I671" s="47" t="str">
        <f>IF(A671="","",IF($O$7="Yes",$I$6+Calculator!loan_payment,0))</f>
        <v/>
      </c>
      <c r="J671" s="47" t="str">
        <f>IF(A671="","",IF(Calculator!prev_prin_balance&lt;=0,0,IF(Calculator!prev_heloc_prin_balance&lt;Calculator!free_cash_flow,MAX(0,MIN($O$6,D671+Calculator!prev_prin_balance+Calculator!loan_payment)),0)))</f>
        <v/>
      </c>
      <c r="K671" s="47" t="str">
        <f>IF(A671="","",ROUND((B671-Calculator!prev_date)*(Calculator!prev_heloc_rate/$O$8)*MAX(0,Calculator!prev_heloc_prin_balance),2))</f>
        <v/>
      </c>
      <c r="L671" s="47" t="str">
        <f>IF(A671="","",MAX(0,MIN(1*H671,Calculator!prev_heloc_int_balance+K671)))</f>
        <v/>
      </c>
      <c r="M671" s="47" t="str">
        <f>IF(A671="","",(Calculator!prev_heloc_int_balance+K671)-L671)</f>
        <v/>
      </c>
      <c r="N671" s="47" t="str">
        <f t="shared" si="4"/>
        <v/>
      </c>
      <c r="O671" s="47" t="str">
        <f>IF(A671="","",Calculator!prev_heloc_prin_balance-N671)</f>
        <v/>
      </c>
      <c r="P671" s="47" t="str">
        <f t="shared" si="16"/>
        <v/>
      </c>
      <c r="Q671" s="40"/>
      <c r="R671" s="67" t="str">
        <f t="shared" si="5"/>
        <v/>
      </c>
      <c r="S671" s="68" t="str">
        <f t="shared" si="6"/>
        <v/>
      </c>
      <c r="T671" s="47" t="str">
        <f t="shared" si="7"/>
        <v/>
      </c>
      <c r="U671" s="47" t="str">
        <f t="shared" si="8"/>
        <v/>
      </c>
      <c r="V671" s="47" t="str">
        <f t="shared" si="9"/>
        <v/>
      </c>
      <c r="W671" s="47" t="str">
        <f t="shared" si="10"/>
        <v/>
      </c>
      <c r="X671" s="40"/>
      <c r="Y671" s="67" t="str">
        <f t="shared" si="11"/>
        <v/>
      </c>
      <c r="Z671" s="68" t="str">
        <f t="shared" si="12"/>
        <v/>
      </c>
      <c r="AA671" s="47" t="str">
        <f>IF(Y671="","",MIN($D$9+Calculator!free_cash_flow,AD670+AB671))</f>
        <v/>
      </c>
      <c r="AB671" s="47" t="str">
        <f t="shared" si="13"/>
        <v/>
      </c>
      <c r="AC671" s="47" t="str">
        <f t="shared" si="14"/>
        <v/>
      </c>
      <c r="AD671" s="47" t="str">
        <f t="shared" si="15"/>
        <v/>
      </c>
    </row>
    <row r="672" ht="12.75" customHeight="1">
      <c r="A672" s="67" t="str">
        <f>IF(OR(Calculator!prev_total_owed&lt;=0,Calculator!prev_total_owed=""),"",Calculator!prev_pmt_num+1)</f>
        <v/>
      </c>
      <c r="B672" s="68" t="str">
        <f t="shared" si="1"/>
        <v/>
      </c>
      <c r="C672" s="47" t="str">
        <f>IF(A672="","",MIN(D672+Calculator!prev_prin_balance,Calculator!loan_payment+J672))</f>
        <v/>
      </c>
      <c r="D672" s="47" t="str">
        <f>IF(A672="","",ROUND($D$6/12*MAX(0,(Calculator!prev_prin_balance)),2))</f>
        <v/>
      </c>
      <c r="E672" s="47" t="str">
        <f t="shared" si="2"/>
        <v/>
      </c>
      <c r="F672" s="47" t="str">
        <f>IF(A672="","",ROUND(SUM(Calculator!prev_prin_balance,-E672),2))</f>
        <v/>
      </c>
      <c r="G672" s="69" t="str">
        <f t="shared" si="3"/>
        <v/>
      </c>
      <c r="H672" s="47" t="str">
        <f>IF(A672="","",IF(Calculator!prev_prin_balance=0,MIN(Calculator!prev_heloc_prin_balance+Calculator!prev_heloc_int_balance+K672,MAX(0,Calculator!free_cash_flow+Calculator!loan_payment))+IF($O$7="No",0,Calculator!loan_payment+$I$6),IF($O$7="No",Calculator!free_cash_flow,$I$5)))</f>
        <v/>
      </c>
      <c r="I672" s="47" t="str">
        <f>IF(A672="","",IF($O$7="Yes",$I$6+Calculator!loan_payment,0))</f>
        <v/>
      </c>
      <c r="J672" s="47" t="str">
        <f>IF(A672="","",IF(Calculator!prev_prin_balance&lt;=0,0,IF(Calculator!prev_heloc_prin_balance&lt;Calculator!free_cash_flow,MAX(0,MIN($O$6,D672+Calculator!prev_prin_balance+Calculator!loan_payment)),0)))</f>
        <v/>
      </c>
      <c r="K672" s="47" t="str">
        <f>IF(A672="","",ROUND((B672-Calculator!prev_date)*(Calculator!prev_heloc_rate/$O$8)*MAX(0,Calculator!prev_heloc_prin_balance),2))</f>
        <v/>
      </c>
      <c r="L672" s="47" t="str">
        <f>IF(A672="","",MAX(0,MIN(1*H672,Calculator!prev_heloc_int_balance+K672)))</f>
        <v/>
      </c>
      <c r="M672" s="47" t="str">
        <f>IF(A672="","",(Calculator!prev_heloc_int_balance+K672)-L672)</f>
        <v/>
      </c>
      <c r="N672" s="47" t="str">
        <f t="shared" si="4"/>
        <v/>
      </c>
      <c r="O672" s="47" t="str">
        <f>IF(A672="","",Calculator!prev_heloc_prin_balance-N672)</f>
        <v/>
      </c>
      <c r="P672" s="47" t="str">
        <f t="shared" si="16"/>
        <v/>
      </c>
      <c r="Q672" s="40"/>
      <c r="R672" s="67" t="str">
        <f t="shared" si="5"/>
        <v/>
      </c>
      <c r="S672" s="68" t="str">
        <f t="shared" si="6"/>
        <v/>
      </c>
      <c r="T672" s="47" t="str">
        <f t="shared" si="7"/>
        <v/>
      </c>
      <c r="U672" s="47" t="str">
        <f t="shared" si="8"/>
        <v/>
      </c>
      <c r="V672" s="47" t="str">
        <f t="shared" si="9"/>
        <v/>
      </c>
      <c r="W672" s="47" t="str">
        <f t="shared" si="10"/>
        <v/>
      </c>
      <c r="X672" s="40"/>
      <c r="Y672" s="67" t="str">
        <f t="shared" si="11"/>
        <v/>
      </c>
      <c r="Z672" s="68" t="str">
        <f t="shared" si="12"/>
        <v/>
      </c>
      <c r="AA672" s="47" t="str">
        <f>IF(Y672="","",MIN($D$9+Calculator!free_cash_flow,AD671+AB672))</f>
        <v/>
      </c>
      <c r="AB672" s="47" t="str">
        <f t="shared" si="13"/>
        <v/>
      </c>
      <c r="AC672" s="47" t="str">
        <f t="shared" si="14"/>
        <v/>
      </c>
      <c r="AD672" s="47" t="str">
        <f t="shared" si="15"/>
        <v/>
      </c>
    </row>
    <row r="673" ht="12.75" customHeight="1">
      <c r="A673" s="67" t="str">
        <f>IF(OR(Calculator!prev_total_owed&lt;=0,Calculator!prev_total_owed=""),"",Calculator!prev_pmt_num+1)</f>
        <v/>
      </c>
      <c r="B673" s="68" t="str">
        <f t="shared" si="1"/>
        <v/>
      </c>
      <c r="C673" s="47" t="str">
        <f>IF(A673="","",MIN(D673+Calculator!prev_prin_balance,Calculator!loan_payment+J673))</f>
        <v/>
      </c>
      <c r="D673" s="47" t="str">
        <f>IF(A673="","",ROUND($D$6/12*MAX(0,(Calculator!prev_prin_balance)),2))</f>
        <v/>
      </c>
      <c r="E673" s="47" t="str">
        <f t="shared" si="2"/>
        <v/>
      </c>
      <c r="F673" s="47" t="str">
        <f>IF(A673="","",ROUND(SUM(Calculator!prev_prin_balance,-E673),2))</f>
        <v/>
      </c>
      <c r="G673" s="69" t="str">
        <f t="shared" si="3"/>
        <v/>
      </c>
      <c r="H673" s="47" t="str">
        <f>IF(A673="","",IF(Calculator!prev_prin_balance=0,MIN(Calculator!prev_heloc_prin_balance+Calculator!prev_heloc_int_balance+K673,MAX(0,Calculator!free_cash_flow+Calculator!loan_payment))+IF($O$7="No",0,Calculator!loan_payment+$I$6),IF($O$7="No",Calculator!free_cash_flow,$I$5)))</f>
        <v/>
      </c>
      <c r="I673" s="47" t="str">
        <f>IF(A673="","",IF($O$7="Yes",$I$6+Calculator!loan_payment,0))</f>
        <v/>
      </c>
      <c r="J673" s="47" t="str">
        <f>IF(A673="","",IF(Calculator!prev_prin_balance&lt;=0,0,IF(Calculator!prev_heloc_prin_balance&lt;Calculator!free_cash_flow,MAX(0,MIN($O$6,D673+Calculator!prev_prin_balance+Calculator!loan_payment)),0)))</f>
        <v/>
      </c>
      <c r="K673" s="47" t="str">
        <f>IF(A673="","",ROUND((B673-Calculator!prev_date)*(Calculator!prev_heloc_rate/$O$8)*MAX(0,Calculator!prev_heloc_prin_balance),2))</f>
        <v/>
      </c>
      <c r="L673" s="47" t="str">
        <f>IF(A673="","",MAX(0,MIN(1*H673,Calculator!prev_heloc_int_balance+K673)))</f>
        <v/>
      </c>
      <c r="M673" s="47" t="str">
        <f>IF(A673="","",(Calculator!prev_heloc_int_balance+K673)-L673)</f>
        <v/>
      </c>
      <c r="N673" s="47" t="str">
        <f t="shared" si="4"/>
        <v/>
      </c>
      <c r="O673" s="47" t="str">
        <f>IF(A673="","",Calculator!prev_heloc_prin_balance-N673)</f>
        <v/>
      </c>
      <c r="P673" s="47" t="str">
        <f t="shared" si="16"/>
        <v/>
      </c>
      <c r="Q673" s="40"/>
      <c r="R673" s="67" t="str">
        <f t="shared" si="5"/>
        <v/>
      </c>
      <c r="S673" s="68" t="str">
        <f t="shared" si="6"/>
        <v/>
      </c>
      <c r="T673" s="47" t="str">
        <f t="shared" si="7"/>
        <v/>
      </c>
      <c r="U673" s="47" t="str">
        <f t="shared" si="8"/>
        <v/>
      </c>
      <c r="V673" s="47" t="str">
        <f t="shared" si="9"/>
        <v/>
      </c>
      <c r="W673" s="47" t="str">
        <f t="shared" si="10"/>
        <v/>
      </c>
      <c r="X673" s="40"/>
      <c r="Y673" s="67" t="str">
        <f t="shared" si="11"/>
        <v/>
      </c>
      <c r="Z673" s="68" t="str">
        <f t="shared" si="12"/>
        <v/>
      </c>
      <c r="AA673" s="47" t="str">
        <f>IF(Y673="","",MIN($D$9+Calculator!free_cash_flow,AD672+AB673))</f>
        <v/>
      </c>
      <c r="AB673" s="47" t="str">
        <f t="shared" si="13"/>
        <v/>
      </c>
      <c r="AC673" s="47" t="str">
        <f t="shared" si="14"/>
        <v/>
      </c>
      <c r="AD673" s="47" t="str">
        <f t="shared" si="15"/>
        <v/>
      </c>
    </row>
    <row r="674" ht="12.75" customHeight="1">
      <c r="A674" s="67" t="str">
        <f>IF(OR(Calculator!prev_total_owed&lt;=0,Calculator!prev_total_owed=""),"",Calculator!prev_pmt_num+1)</f>
        <v/>
      </c>
      <c r="B674" s="68" t="str">
        <f t="shared" si="1"/>
        <v/>
      </c>
      <c r="C674" s="47" t="str">
        <f>IF(A674="","",MIN(D674+Calculator!prev_prin_balance,Calculator!loan_payment+J674))</f>
        <v/>
      </c>
      <c r="D674" s="47" t="str">
        <f>IF(A674="","",ROUND($D$6/12*MAX(0,(Calculator!prev_prin_balance)),2))</f>
        <v/>
      </c>
      <c r="E674" s="47" t="str">
        <f t="shared" si="2"/>
        <v/>
      </c>
      <c r="F674" s="47" t="str">
        <f>IF(A674="","",ROUND(SUM(Calculator!prev_prin_balance,-E674),2))</f>
        <v/>
      </c>
      <c r="G674" s="69" t="str">
        <f t="shared" si="3"/>
        <v/>
      </c>
      <c r="H674" s="47" t="str">
        <f>IF(A674="","",IF(Calculator!prev_prin_balance=0,MIN(Calculator!prev_heloc_prin_balance+Calculator!prev_heloc_int_balance+K674,MAX(0,Calculator!free_cash_flow+Calculator!loan_payment))+IF($O$7="No",0,Calculator!loan_payment+$I$6),IF($O$7="No",Calculator!free_cash_flow,$I$5)))</f>
        <v/>
      </c>
      <c r="I674" s="47" t="str">
        <f>IF(A674="","",IF($O$7="Yes",$I$6+Calculator!loan_payment,0))</f>
        <v/>
      </c>
      <c r="J674" s="47" t="str">
        <f>IF(A674="","",IF(Calculator!prev_prin_balance&lt;=0,0,IF(Calculator!prev_heloc_prin_balance&lt;Calculator!free_cash_flow,MAX(0,MIN($O$6,D674+Calculator!prev_prin_balance+Calculator!loan_payment)),0)))</f>
        <v/>
      </c>
      <c r="K674" s="47" t="str">
        <f>IF(A674="","",ROUND((B674-Calculator!prev_date)*(Calculator!prev_heloc_rate/$O$8)*MAX(0,Calculator!prev_heloc_prin_balance),2))</f>
        <v/>
      </c>
      <c r="L674" s="47" t="str">
        <f>IF(A674="","",MAX(0,MIN(1*H674,Calculator!prev_heloc_int_balance+K674)))</f>
        <v/>
      </c>
      <c r="M674" s="47" t="str">
        <f>IF(A674="","",(Calculator!prev_heloc_int_balance+K674)-L674)</f>
        <v/>
      </c>
      <c r="N674" s="47" t="str">
        <f t="shared" si="4"/>
        <v/>
      </c>
      <c r="O674" s="47" t="str">
        <f>IF(A674="","",Calculator!prev_heloc_prin_balance-N674)</f>
        <v/>
      </c>
      <c r="P674" s="47" t="str">
        <f t="shared" si="16"/>
        <v/>
      </c>
      <c r="Q674" s="40"/>
      <c r="R674" s="67" t="str">
        <f t="shared" si="5"/>
        <v/>
      </c>
      <c r="S674" s="68" t="str">
        <f t="shared" si="6"/>
        <v/>
      </c>
      <c r="T674" s="47" t="str">
        <f t="shared" si="7"/>
        <v/>
      </c>
      <c r="U674" s="47" t="str">
        <f t="shared" si="8"/>
        <v/>
      </c>
      <c r="V674" s="47" t="str">
        <f t="shared" si="9"/>
        <v/>
      </c>
      <c r="W674" s="47" t="str">
        <f t="shared" si="10"/>
        <v/>
      </c>
      <c r="X674" s="40"/>
      <c r="Y674" s="67" t="str">
        <f t="shared" si="11"/>
        <v/>
      </c>
      <c r="Z674" s="68" t="str">
        <f t="shared" si="12"/>
        <v/>
      </c>
      <c r="AA674" s="47" t="str">
        <f>IF(Y674="","",MIN($D$9+Calculator!free_cash_flow,AD673+AB674))</f>
        <v/>
      </c>
      <c r="AB674" s="47" t="str">
        <f t="shared" si="13"/>
        <v/>
      </c>
      <c r="AC674" s="47" t="str">
        <f t="shared" si="14"/>
        <v/>
      </c>
      <c r="AD674" s="47" t="str">
        <f t="shared" si="15"/>
        <v/>
      </c>
    </row>
    <row r="675" ht="12.75" customHeight="1">
      <c r="A675" s="67" t="str">
        <f>IF(OR(Calculator!prev_total_owed&lt;=0,Calculator!prev_total_owed=""),"",Calculator!prev_pmt_num+1)</f>
        <v/>
      </c>
      <c r="B675" s="68" t="str">
        <f t="shared" si="1"/>
        <v/>
      </c>
      <c r="C675" s="47" t="str">
        <f>IF(A675="","",MIN(D675+Calculator!prev_prin_balance,Calculator!loan_payment+J675))</f>
        <v/>
      </c>
      <c r="D675" s="47" t="str">
        <f>IF(A675="","",ROUND($D$6/12*MAX(0,(Calculator!prev_prin_balance)),2))</f>
        <v/>
      </c>
      <c r="E675" s="47" t="str">
        <f t="shared" si="2"/>
        <v/>
      </c>
      <c r="F675" s="47" t="str">
        <f>IF(A675="","",ROUND(SUM(Calculator!prev_prin_balance,-E675),2))</f>
        <v/>
      </c>
      <c r="G675" s="69" t="str">
        <f t="shared" si="3"/>
        <v/>
      </c>
      <c r="H675" s="47" t="str">
        <f>IF(A675="","",IF(Calculator!prev_prin_balance=0,MIN(Calculator!prev_heloc_prin_balance+Calculator!prev_heloc_int_balance+K675,MAX(0,Calculator!free_cash_flow+Calculator!loan_payment))+IF($O$7="No",0,Calculator!loan_payment+$I$6),IF($O$7="No",Calculator!free_cash_flow,$I$5)))</f>
        <v/>
      </c>
      <c r="I675" s="47" t="str">
        <f>IF(A675="","",IF($O$7="Yes",$I$6+Calculator!loan_payment,0))</f>
        <v/>
      </c>
      <c r="J675" s="47" t="str">
        <f>IF(A675="","",IF(Calculator!prev_prin_balance&lt;=0,0,IF(Calculator!prev_heloc_prin_balance&lt;Calculator!free_cash_flow,MAX(0,MIN($O$6,D675+Calculator!prev_prin_balance+Calculator!loan_payment)),0)))</f>
        <v/>
      </c>
      <c r="K675" s="47" t="str">
        <f>IF(A675="","",ROUND((B675-Calculator!prev_date)*(Calculator!prev_heloc_rate/$O$8)*MAX(0,Calculator!prev_heloc_prin_balance),2))</f>
        <v/>
      </c>
      <c r="L675" s="47" t="str">
        <f>IF(A675="","",MAX(0,MIN(1*H675,Calculator!prev_heloc_int_balance+K675)))</f>
        <v/>
      </c>
      <c r="M675" s="47" t="str">
        <f>IF(A675="","",(Calculator!prev_heloc_int_balance+K675)-L675)</f>
        <v/>
      </c>
      <c r="N675" s="47" t="str">
        <f t="shared" si="4"/>
        <v/>
      </c>
      <c r="O675" s="47" t="str">
        <f>IF(A675="","",Calculator!prev_heloc_prin_balance-N675)</f>
        <v/>
      </c>
      <c r="P675" s="47" t="str">
        <f t="shared" si="16"/>
        <v/>
      </c>
      <c r="Q675" s="40"/>
      <c r="R675" s="67" t="str">
        <f t="shared" si="5"/>
        <v/>
      </c>
      <c r="S675" s="68" t="str">
        <f t="shared" si="6"/>
        <v/>
      </c>
      <c r="T675" s="47" t="str">
        <f t="shared" si="7"/>
        <v/>
      </c>
      <c r="U675" s="47" t="str">
        <f t="shared" si="8"/>
        <v/>
      </c>
      <c r="V675" s="47" t="str">
        <f t="shared" si="9"/>
        <v/>
      </c>
      <c r="W675" s="47" t="str">
        <f t="shared" si="10"/>
        <v/>
      </c>
      <c r="X675" s="40"/>
      <c r="Y675" s="67" t="str">
        <f t="shared" si="11"/>
        <v/>
      </c>
      <c r="Z675" s="68" t="str">
        <f t="shared" si="12"/>
        <v/>
      </c>
      <c r="AA675" s="47" t="str">
        <f>IF(Y675="","",MIN($D$9+Calculator!free_cash_flow,AD674+AB675))</f>
        <v/>
      </c>
      <c r="AB675" s="47" t="str">
        <f t="shared" si="13"/>
        <v/>
      </c>
      <c r="AC675" s="47" t="str">
        <f t="shared" si="14"/>
        <v/>
      </c>
      <c r="AD675" s="47" t="str">
        <f t="shared" si="15"/>
        <v/>
      </c>
    </row>
    <row r="676" ht="12.75" customHeight="1">
      <c r="A676" s="67" t="str">
        <f>IF(OR(Calculator!prev_total_owed&lt;=0,Calculator!prev_total_owed=""),"",Calculator!prev_pmt_num+1)</f>
        <v/>
      </c>
      <c r="B676" s="68" t="str">
        <f t="shared" si="1"/>
        <v/>
      </c>
      <c r="C676" s="47" t="str">
        <f>IF(A676="","",MIN(D676+Calculator!prev_prin_balance,Calculator!loan_payment+J676))</f>
        <v/>
      </c>
      <c r="D676" s="47" t="str">
        <f>IF(A676="","",ROUND($D$6/12*MAX(0,(Calculator!prev_prin_balance)),2))</f>
        <v/>
      </c>
      <c r="E676" s="47" t="str">
        <f t="shared" si="2"/>
        <v/>
      </c>
      <c r="F676" s="47" t="str">
        <f>IF(A676="","",ROUND(SUM(Calculator!prev_prin_balance,-E676),2))</f>
        <v/>
      </c>
      <c r="G676" s="69" t="str">
        <f t="shared" si="3"/>
        <v/>
      </c>
      <c r="H676" s="47" t="str">
        <f>IF(A676="","",IF(Calculator!prev_prin_balance=0,MIN(Calculator!prev_heloc_prin_balance+Calculator!prev_heloc_int_balance+K676,MAX(0,Calculator!free_cash_flow+Calculator!loan_payment))+IF($O$7="No",0,Calculator!loan_payment+$I$6),IF($O$7="No",Calculator!free_cash_flow,$I$5)))</f>
        <v/>
      </c>
      <c r="I676" s="47" t="str">
        <f>IF(A676="","",IF($O$7="Yes",$I$6+Calculator!loan_payment,0))</f>
        <v/>
      </c>
      <c r="J676" s="47" t="str">
        <f>IF(A676="","",IF(Calculator!prev_prin_balance&lt;=0,0,IF(Calculator!prev_heloc_prin_balance&lt;Calculator!free_cash_flow,MAX(0,MIN($O$6,D676+Calculator!prev_prin_balance+Calculator!loan_payment)),0)))</f>
        <v/>
      </c>
      <c r="K676" s="47" t="str">
        <f>IF(A676="","",ROUND((B676-Calculator!prev_date)*(Calculator!prev_heloc_rate/$O$8)*MAX(0,Calculator!prev_heloc_prin_balance),2))</f>
        <v/>
      </c>
      <c r="L676" s="47" t="str">
        <f>IF(A676="","",MAX(0,MIN(1*H676,Calculator!prev_heloc_int_balance+K676)))</f>
        <v/>
      </c>
      <c r="M676" s="47" t="str">
        <f>IF(A676="","",(Calculator!prev_heloc_int_balance+K676)-L676)</f>
        <v/>
      </c>
      <c r="N676" s="47" t="str">
        <f t="shared" si="4"/>
        <v/>
      </c>
      <c r="O676" s="47" t="str">
        <f>IF(A676="","",Calculator!prev_heloc_prin_balance-N676)</f>
        <v/>
      </c>
      <c r="P676" s="47" t="str">
        <f t="shared" si="16"/>
        <v/>
      </c>
      <c r="Q676" s="40"/>
      <c r="R676" s="67" t="str">
        <f t="shared" si="5"/>
        <v/>
      </c>
      <c r="S676" s="68" t="str">
        <f t="shared" si="6"/>
        <v/>
      </c>
      <c r="T676" s="47" t="str">
        <f t="shared" si="7"/>
        <v/>
      </c>
      <c r="U676" s="47" t="str">
        <f t="shared" si="8"/>
        <v/>
      </c>
      <c r="V676" s="47" t="str">
        <f t="shared" si="9"/>
        <v/>
      </c>
      <c r="W676" s="47" t="str">
        <f t="shared" si="10"/>
        <v/>
      </c>
      <c r="X676" s="40"/>
      <c r="Y676" s="67" t="str">
        <f t="shared" si="11"/>
        <v/>
      </c>
      <c r="Z676" s="68" t="str">
        <f t="shared" si="12"/>
        <v/>
      </c>
      <c r="AA676" s="47" t="str">
        <f>IF(Y676="","",MIN($D$9+Calculator!free_cash_flow,AD675+AB676))</f>
        <v/>
      </c>
      <c r="AB676" s="47" t="str">
        <f t="shared" si="13"/>
        <v/>
      </c>
      <c r="AC676" s="47" t="str">
        <f t="shared" si="14"/>
        <v/>
      </c>
      <c r="AD676" s="47" t="str">
        <f t="shared" si="15"/>
        <v/>
      </c>
    </row>
    <row r="677" ht="12.75" customHeight="1">
      <c r="A677" s="67" t="str">
        <f>IF(OR(Calculator!prev_total_owed&lt;=0,Calculator!prev_total_owed=""),"",Calculator!prev_pmt_num+1)</f>
        <v/>
      </c>
      <c r="B677" s="68" t="str">
        <f t="shared" si="1"/>
        <v/>
      </c>
      <c r="C677" s="47" t="str">
        <f>IF(A677="","",MIN(D677+Calculator!prev_prin_balance,Calculator!loan_payment+J677))</f>
        <v/>
      </c>
      <c r="D677" s="47" t="str">
        <f>IF(A677="","",ROUND($D$6/12*MAX(0,(Calculator!prev_prin_balance)),2))</f>
        <v/>
      </c>
      <c r="E677" s="47" t="str">
        <f t="shared" si="2"/>
        <v/>
      </c>
      <c r="F677" s="47" t="str">
        <f>IF(A677="","",ROUND(SUM(Calculator!prev_prin_balance,-E677),2))</f>
        <v/>
      </c>
      <c r="G677" s="69" t="str">
        <f t="shared" si="3"/>
        <v/>
      </c>
      <c r="H677" s="47" t="str">
        <f>IF(A677="","",IF(Calculator!prev_prin_balance=0,MIN(Calculator!prev_heloc_prin_balance+Calculator!prev_heloc_int_balance+K677,MAX(0,Calculator!free_cash_flow+Calculator!loan_payment))+IF($O$7="No",0,Calculator!loan_payment+$I$6),IF($O$7="No",Calculator!free_cash_flow,$I$5)))</f>
        <v/>
      </c>
      <c r="I677" s="47" t="str">
        <f>IF(A677="","",IF($O$7="Yes",$I$6+Calculator!loan_payment,0))</f>
        <v/>
      </c>
      <c r="J677" s="47" t="str">
        <f>IF(A677="","",IF(Calculator!prev_prin_balance&lt;=0,0,IF(Calculator!prev_heloc_prin_balance&lt;Calculator!free_cash_flow,MAX(0,MIN($O$6,D677+Calculator!prev_prin_balance+Calculator!loan_payment)),0)))</f>
        <v/>
      </c>
      <c r="K677" s="47" t="str">
        <f>IF(A677="","",ROUND((B677-Calculator!prev_date)*(Calculator!prev_heloc_rate/$O$8)*MAX(0,Calculator!prev_heloc_prin_balance),2))</f>
        <v/>
      </c>
      <c r="L677" s="47" t="str">
        <f>IF(A677="","",MAX(0,MIN(1*H677,Calculator!prev_heloc_int_balance+K677)))</f>
        <v/>
      </c>
      <c r="M677" s="47" t="str">
        <f>IF(A677="","",(Calculator!prev_heloc_int_balance+K677)-L677)</f>
        <v/>
      </c>
      <c r="N677" s="47" t="str">
        <f t="shared" si="4"/>
        <v/>
      </c>
      <c r="O677" s="47" t="str">
        <f>IF(A677="","",Calculator!prev_heloc_prin_balance-N677)</f>
        <v/>
      </c>
      <c r="P677" s="47" t="str">
        <f t="shared" si="16"/>
        <v/>
      </c>
      <c r="Q677" s="40"/>
      <c r="R677" s="67" t="str">
        <f t="shared" si="5"/>
        <v/>
      </c>
      <c r="S677" s="68" t="str">
        <f t="shared" si="6"/>
        <v/>
      </c>
      <c r="T677" s="47" t="str">
        <f t="shared" si="7"/>
        <v/>
      </c>
      <c r="U677" s="47" t="str">
        <f t="shared" si="8"/>
        <v/>
      </c>
      <c r="V677" s="47" t="str">
        <f t="shared" si="9"/>
        <v/>
      </c>
      <c r="W677" s="47" t="str">
        <f t="shared" si="10"/>
        <v/>
      </c>
      <c r="X677" s="40"/>
      <c r="Y677" s="67" t="str">
        <f t="shared" si="11"/>
        <v/>
      </c>
      <c r="Z677" s="68" t="str">
        <f t="shared" si="12"/>
        <v/>
      </c>
      <c r="AA677" s="47" t="str">
        <f>IF(Y677="","",MIN($D$9+Calculator!free_cash_flow,AD676+AB677))</f>
        <v/>
      </c>
      <c r="AB677" s="47" t="str">
        <f t="shared" si="13"/>
        <v/>
      </c>
      <c r="AC677" s="47" t="str">
        <f t="shared" si="14"/>
        <v/>
      </c>
      <c r="AD677" s="47" t="str">
        <f t="shared" si="15"/>
        <v/>
      </c>
    </row>
    <row r="678" ht="12.75" customHeight="1">
      <c r="A678" s="67" t="str">
        <f>IF(OR(Calculator!prev_total_owed&lt;=0,Calculator!prev_total_owed=""),"",Calculator!prev_pmt_num+1)</f>
        <v/>
      </c>
      <c r="B678" s="68" t="str">
        <f t="shared" si="1"/>
        <v/>
      </c>
      <c r="C678" s="47" t="str">
        <f>IF(A678="","",MIN(D678+Calculator!prev_prin_balance,Calculator!loan_payment+J678))</f>
        <v/>
      </c>
      <c r="D678" s="47" t="str">
        <f>IF(A678="","",ROUND($D$6/12*MAX(0,(Calculator!prev_prin_balance)),2))</f>
        <v/>
      </c>
      <c r="E678" s="47" t="str">
        <f t="shared" si="2"/>
        <v/>
      </c>
      <c r="F678" s="47" t="str">
        <f>IF(A678="","",ROUND(SUM(Calculator!prev_prin_balance,-E678),2))</f>
        <v/>
      </c>
      <c r="G678" s="69" t="str">
        <f t="shared" si="3"/>
        <v/>
      </c>
      <c r="H678" s="47" t="str">
        <f>IF(A678="","",IF(Calculator!prev_prin_balance=0,MIN(Calculator!prev_heloc_prin_balance+Calculator!prev_heloc_int_balance+K678,MAX(0,Calculator!free_cash_flow+Calculator!loan_payment))+IF($O$7="No",0,Calculator!loan_payment+$I$6),IF($O$7="No",Calculator!free_cash_flow,$I$5)))</f>
        <v/>
      </c>
      <c r="I678" s="47" t="str">
        <f>IF(A678="","",IF($O$7="Yes",$I$6+Calculator!loan_payment,0))</f>
        <v/>
      </c>
      <c r="J678" s="47" t="str">
        <f>IF(A678="","",IF(Calculator!prev_prin_balance&lt;=0,0,IF(Calculator!prev_heloc_prin_balance&lt;Calculator!free_cash_flow,MAX(0,MIN($O$6,D678+Calculator!prev_prin_balance+Calculator!loan_payment)),0)))</f>
        <v/>
      </c>
      <c r="K678" s="47" t="str">
        <f>IF(A678="","",ROUND((B678-Calculator!prev_date)*(Calculator!prev_heloc_rate/$O$8)*MAX(0,Calculator!prev_heloc_prin_balance),2))</f>
        <v/>
      </c>
      <c r="L678" s="47" t="str">
        <f>IF(A678="","",MAX(0,MIN(1*H678,Calculator!prev_heloc_int_balance+K678)))</f>
        <v/>
      </c>
      <c r="M678" s="47" t="str">
        <f>IF(A678="","",(Calculator!prev_heloc_int_balance+K678)-L678)</f>
        <v/>
      </c>
      <c r="N678" s="47" t="str">
        <f t="shared" si="4"/>
        <v/>
      </c>
      <c r="O678" s="47" t="str">
        <f>IF(A678="","",Calculator!prev_heloc_prin_balance-N678)</f>
        <v/>
      </c>
      <c r="P678" s="47" t="str">
        <f t="shared" si="16"/>
        <v/>
      </c>
      <c r="Q678" s="40"/>
      <c r="R678" s="67" t="str">
        <f t="shared" si="5"/>
        <v/>
      </c>
      <c r="S678" s="68" t="str">
        <f t="shared" si="6"/>
        <v/>
      </c>
      <c r="T678" s="47" t="str">
        <f t="shared" si="7"/>
        <v/>
      </c>
      <c r="U678" s="47" t="str">
        <f t="shared" si="8"/>
        <v/>
      </c>
      <c r="V678" s="47" t="str">
        <f t="shared" si="9"/>
        <v/>
      </c>
      <c r="W678" s="47" t="str">
        <f t="shared" si="10"/>
        <v/>
      </c>
      <c r="X678" s="40"/>
      <c r="Y678" s="67" t="str">
        <f t="shared" si="11"/>
        <v/>
      </c>
      <c r="Z678" s="68" t="str">
        <f t="shared" si="12"/>
        <v/>
      </c>
      <c r="AA678" s="47" t="str">
        <f>IF(Y678="","",MIN($D$9+Calculator!free_cash_flow,AD677+AB678))</f>
        <v/>
      </c>
      <c r="AB678" s="47" t="str">
        <f t="shared" si="13"/>
        <v/>
      </c>
      <c r="AC678" s="47" t="str">
        <f t="shared" si="14"/>
        <v/>
      </c>
      <c r="AD678" s="47" t="str">
        <f t="shared" si="15"/>
        <v/>
      </c>
    </row>
    <row r="679" ht="12.75" customHeight="1">
      <c r="A679" s="67" t="str">
        <f>IF(OR(Calculator!prev_total_owed&lt;=0,Calculator!prev_total_owed=""),"",Calculator!prev_pmt_num+1)</f>
        <v/>
      </c>
      <c r="B679" s="68" t="str">
        <f t="shared" si="1"/>
        <v/>
      </c>
      <c r="C679" s="47" t="str">
        <f>IF(A679="","",MIN(D679+Calculator!prev_prin_balance,Calculator!loan_payment+J679))</f>
        <v/>
      </c>
      <c r="D679" s="47" t="str">
        <f>IF(A679="","",ROUND($D$6/12*MAX(0,(Calculator!prev_prin_balance)),2))</f>
        <v/>
      </c>
      <c r="E679" s="47" t="str">
        <f t="shared" si="2"/>
        <v/>
      </c>
      <c r="F679" s="47" t="str">
        <f>IF(A679="","",ROUND(SUM(Calculator!prev_prin_balance,-E679),2))</f>
        <v/>
      </c>
      <c r="G679" s="69" t="str">
        <f t="shared" si="3"/>
        <v/>
      </c>
      <c r="H679" s="47" t="str">
        <f>IF(A679="","",IF(Calculator!prev_prin_balance=0,MIN(Calculator!prev_heloc_prin_balance+Calculator!prev_heloc_int_balance+K679,MAX(0,Calculator!free_cash_flow+Calculator!loan_payment))+IF($O$7="No",0,Calculator!loan_payment+$I$6),IF($O$7="No",Calculator!free_cash_flow,$I$5)))</f>
        <v/>
      </c>
      <c r="I679" s="47" t="str">
        <f>IF(A679="","",IF($O$7="Yes",$I$6+Calculator!loan_payment,0))</f>
        <v/>
      </c>
      <c r="J679" s="47" t="str">
        <f>IF(A679="","",IF(Calculator!prev_prin_balance&lt;=0,0,IF(Calculator!prev_heloc_prin_balance&lt;Calculator!free_cash_flow,MAX(0,MIN($O$6,D679+Calculator!prev_prin_balance+Calculator!loan_payment)),0)))</f>
        <v/>
      </c>
      <c r="K679" s="47" t="str">
        <f>IF(A679="","",ROUND((B679-Calculator!prev_date)*(Calculator!prev_heloc_rate/$O$8)*MAX(0,Calculator!prev_heloc_prin_balance),2))</f>
        <v/>
      </c>
      <c r="L679" s="47" t="str">
        <f>IF(A679="","",MAX(0,MIN(1*H679,Calculator!prev_heloc_int_balance+K679)))</f>
        <v/>
      </c>
      <c r="M679" s="47" t="str">
        <f>IF(A679="","",(Calculator!prev_heloc_int_balance+K679)-L679)</f>
        <v/>
      </c>
      <c r="N679" s="47" t="str">
        <f t="shared" si="4"/>
        <v/>
      </c>
      <c r="O679" s="47" t="str">
        <f>IF(A679="","",Calculator!prev_heloc_prin_balance-N679)</f>
        <v/>
      </c>
      <c r="P679" s="47" t="str">
        <f t="shared" si="16"/>
        <v/>
      </c>
      <c r="Q679" s="40"/>
      <c r="R679" s="67" t="str">
        <f t="shared" si="5"/>
        <v/>
      </c>
      <c r="S679" s="68" t="str">
        <f t="shared" si="6"/>
        <v/>
      </c>
      <c r="T679" s="47" t="str">
        <f t="shared" si="7"/>
        <v/>
      </c>
      <c r="U679" s="47" t="str">
        <f t="shared" si="8"/>
        <v/>
      </c>
      <c r="V679" s="47" t="str">
        <f t="shared" si="9"/>
        <v/>
      </c>
      <c r="W679" s="47" t="str">
        <f t="shared" si="10"/>
        <v/>
      </c>
      <c r="X679" s="40"/>
      <c r="Y679" s="67" t="str">
        <f t="shared" si="11"/>
        <v/>
      </c>
      <c r="Z679" s="68" t="str">
        <f t="shared" si="12"/>
        <v/>
      </c>
      <c r="AA679" s="47" t="str">
        <f>IF(Y679="","",MIN($D$9+Calculator!free_cash_flow,AD678+AB679))</f>
        <v/>
      </c>
      <c r="AB679" s="47" t="str">
        <f t="shared" si="13"/>
        <v/>
      </c>
      <c r="AC679" s="47" t="str">
        <f t="shared" si="14"/>
        <v/>
      </c>
      <c r="AD679" s="47" t="str">
        <f t="shared" si="15"/>
        <v/>
      </c>
    </row>
    <row r="680" ht="12.75" customHeight="1">
      <c r="A680" s="67" t="str">
        <f>IF(OR(Calculator!prev_total_owed&lt;=0,Calculator!prev_total_owed=""),"",Calculator!prev_pmt_num+1)</f>
        <v/>
      </c>
      <c r="B680" s="68" t="str">
        <f t="shared" si="1"/>
        <v/>
      </c>
      <c r="C680" s="47" t="str">
        <f>IF(A680="","",MIN(D680+Calculator!prev_prin_balance,Calculator!loan_payment+J680))</f>
        <v/>
      </c>
      <c r="D680" s="47" t="str">
        <f>IF(A680="","",ROUND($D$6/12*MAX(0,(Calculator!prev_prin_balance)),2))</f>
        <v/>
      </c>
      <c r="E680" s="47" t="str">
        <f t="shared" si="2"/>
        <v/>
      </c>
      <c r="F680" s="47" t="str">
        <f>IF(A680="","",ROUND(SUM(Calculator!prev_prin_balance,-E680),2))</f>
        <v/>
      </c>
      <c r="G680" s="69" t="str">
        <f t="shared" si="3"/>
        <v/>
      </c>
      <c r="H680" s="47" t="str">
        <f>IF(A680="","",IF(Calculator!prev_prin_balance=0,MIN(Calculator!prev_heloc_prin_balance+Calculator!prev_heloc_int_balance+K680,MAX(0,Calculator!free_cash_flow+Calculator!loan_payment))+IF($O$7="No",0,Calculator!loan_payment+$I$6),IF($O$7="No",Calculator!free_cash_flow,$I$5)))</f>
        <v/>
      </c>
      <c r="I680" s="47" t="str">
        <f>IF(A680="","",IF($O$7="Yes",$I$6+Calculator!loan_payment,0))</f>
        <v/>
      </c>
      <c r="J680" s="47" t="str">
        <f>IF(A680="","",IF(Calculator!prev_prin_balance&lt;=0,0,IF(Calculator!prev_heloc_prin_balance&lt;Calculator!free_cash_flow,MAX(0,MIN($O$6,D680+Calculator!prev_prin_balance+Calculator!loan_payment)),0)))</f>
        <v/>
      </c>
      <c r="K680" s="47" t="str">
        <f>IF(A680="","",ROUND((B680-Calculator!prev_date)*(Calculator!prev_heloc_rate/$O$8)*MAX(0,Calculator!prev_heloc_prin_balance),2))</f>
        <v/>
      </c>
      <c r="L680" s="47" t="str">
        <f>IF(A680="","",MAX(0,MIN(1*H680,Calculator!prev_heloc_int_balance+K680)))</f>
        <v/>
      </c>
      <c r="M680" s="47" t="str">
        <f>IF(A680="","",(Calculator!prev_heloc_int_balance+K680)-L680)</f>
        <v/>
      </c>
      <c r="N680" s="47" t="str">
        <f t="shared" si="4"/>
        <v/>
      </c>
      <c r="O680" s="47" t="str">
        <f>IF(A680="","",Calculator!prev_heloc_prin_balance-N680)</f>
        <v/>
      </c>
      <c r="P680" s="47" t="str">
        <f t="shared" si="16"/>
        <v/>
      </c>
      <c r="Q680" s="40"/>
      <c r="R680" s="67" t="str">
        <f t="shared" si="5"/>
        <v/>
      </c>
      <c r="S680" s="68" t="str">
        <f t="shared" si="6"/>
        <v/>
      </c>
      <c r="T680" s="47" t="str">
        <f t="shared" si="7"/>
        <v/>
      </c>
      <c r="U680" s="47" t="str">
        <f t="shared" si="8"/>
        <v/>
      </c>
      <c r="V680" s="47" t="str">
        <f t="shared" si="9"/>
        <v/>
      </c>
      <c r="W680" s="47" t="str">
        <f t="shared" si="10"/>
        <v/>
      </c>
      <c r="X680" s="40"/>
      <c r="Y680" s="67" t="str">
        <f t="shared" si="11"/>
        <v/>
      </c>
      <c r="Z680" s="68" t="str">
        <f t="shared" si="12"/>
        <v/>
      </c>
      <c r="AA680" s="47" t="str">
        <f>IF(Y680="","",MIN($D$9+Calculator!free_cash_flow,AD679+AB680))</f>
        <v/>
      </c>
      <c r="AB680" s="47" t="str">
        <f t="shared" si="13"/>
        <v/>
      </c>
      <c r="AC680" s="47" t="str">
        <f t="shared" si="14"/>
        <v/>
      </c>
      <c r="AD680" s="47" t="str">
        <f t="shared" si="15"/>
        <v/>
      </c>
    </row>
    <row r="681" ht="12.75" customHeight="1">
      <c r="A681" s="67" t="str">
        <f>IF(OR(Calculator!prev_total_owed&lt;=0,Calculator!prev_total_owed=""),"",Calculator!prev_pmt_num+1)</f>
        <v/>
      </c>
      <c r="B681" s="68" t="str">
        <f t="shared" si="1"/>
        <v/>
      </c>
      <c r="C681" s="47" t="str">
        <f>IF(A681="","",MIN(D681+Calculator!prev_prin_balance,Calculator!loan_payment+J681))</f>
        <v/>
      </c>
      <c r="D681" s="47" t="str">
        <f>IF(A681="","",ROUND($D$6/12*MAX(0,(Calculator!prev_prin_balance)),2))</f>
        <v/>
      </c>
      <c r="E681" s="47" t="str">
        <f t="shared" si="2"/>
        <v/>
      </c>
      <c r="F681" s="47" t="str">
        <f>IF(A681="","",ROUND(SUM(Calculator!prev_prin_balance,-E681),2))</f>
        <v/>
      </c>
      <c r="G681" s="69" t="str">
        <f t="shared" si="3"/>
        <v/>
      </c>
      <c r="H681" s="47" t="str">
        <f>IF(A681="","",IF(Calculator!prev_prin_balance=0,MIN(Calculator!prev_heloc_prin_balance+Calculator!prev_heloc_int_balance+K681,MAX(0,Calculator!free_cash_flow+Calculator!loan_payment))+IF($O$7="No",0,Calculator!loan_payment+$I$6),IF($O$7="No",Calculator!free_cash_flow,$I$5)))</f>
        <v/>
      </c>
      <c r="I681" s="47" t="str">
        <f>IF(A681="","",IF($O$7="Yes",$I$6+Calculator!loan_payment,0))</f>
        <v/>
      </c>
      <c r="J681" s="47" t="str">
        <f>IF(A681="","",IF(Calculator!prev_prin_balance&lt;=0,0,IF(Calculator!prev_heloc_prin_balance&lt;Calculator!free_cash_flow,MAX(0,MIN($O$6,D681+Calculator!prev_prin_balance+Calculator!loan_payment)),0)))</f>
        <v/>
      </c>
      <c r="K681" s="47" t="str">
        <f>IF(A681="","",ROUND((B681-Calculator!prev_date)*(Calculator!prev_heloc_rate/$O$8)*MAX(0,Calculator!prev_heloc_prin_balance),2))</f>
        <v/>
      </c>
      <c r="L681" s="47" t="str">
        <f>IF(A681="","",MAX(0,MIN(1*H681,Calculator!prev_heloc_int_balance+K681)))</f>
        <v/>
      </c>
      <c r="M681" s="47" t="str">
        <f>IF(A681="","",(Calculator!prev_heloc_int_balance+K681)-L681)</f>
        <v/>
      </c>
      <c r="N681" s="47" t="str">
        <f t="shared" si="4"/>
        <v/>
      </c>
      <c r="O681" s="47" t="str">
        <f>IF(A681="","",Calculator!prev_heloc_prin_balance-N681)</f>
        <v/>
      </c>
      <c r="P681" s="47" t="str">
        <f t="shared" si="16"/>
        <v/>
      </c>
      <c r="Q681" s="40"/>
      <c r="R681" s="67" t="str">
        <f t="shared" si="5"/>
        <v/>
      </c>
      <c r="S681" s="68" t="str">
        <f t="shared" si="6"/>
        <v/>
      </c>
      <c r="T681" s="47" t="str">
        <f t="shared" si="7"/>
        <v/>
      </c>
      <c r="U681" s="47" t="str">
        <f t="shared" si="8"/>
        <v/>
      </c>
      <c r="V681" s="47" t="str">
        <f t="shared" si="9"/>
        <v/>
      </c>
      <c r="W681" s="47" t="str">
        <f t="shared" si="10"/>
        <v/>
      </c>
      <c r="X681" s="40"/>
      <c r="Y681" s="67" t="str">
        <f t="shared" si="11"/>
        <v/>
      </c>
      <c r="Z681" s="68" t="str">
        <f t="shared" si="12"/>
        <v/>
      </c>
      <c r="AA681" s="47" t="str">
        <f>IF(Y681="","",MIN($D$9+Calculator!free_cash_flow,AD680+AB681))</f>
        <v/>
      </c>
      <c r="AB681" s="47" t="str">
        <f t="shared" si="13"/>
        <v/>
      </c>
      <c r="AC681" s="47" t="str">
        <f t="shared" si="14"/>
        <v/>
      </c>
      <c r="AD681" s="47" t="str">
        <f t="shared" si="15"/>
        <v/>
      </c>
    </row>
    <row r="682" ht="12.75" customHeight="1">
      <c r="A682" s="67" t="str">
        <f>IF(OR(Calculator!prev_total_owed&lt;=0,Calculator!prev_total_owed=""),"",Calculator!prev_pmt_num+1)</f>
        <v/>
      </c>
      <c r="B682" s="68" t="str">
        <f t="shared" si="1"/>
        <v/>
      </c>
      <c r="C682" s="47" t="str">
        <f>IF(A682="","",MIN(D682+Calculator!prev_prin_balance,Calculator!loan_payment+J682))</f>
        <v/>
      </c>
      <c r="D682" s="47" t="str">
        <f>IF(A682="","",ROUND($D$6/12*MAX(0,(Calculator!prev_prin_balance)),2))</f>
        <v/>
      </c>
      <c r="E682" s="47" t="str">
        <f t="shared" si="2"/>
        <v/>
      </c>
      <c r="F682" s="47" t="str">
        <f>IF(A682="","",ROUND(SUM(Calculator!prev_prin_balance,-E682),2))</f>
        <v/>
      </c>
      <c r="G682" s="69" t="str">
        <f t="shared" si="3"/>
        <v/>
      </c>
      <c r="H682" s="47" t="str">
        <f>IF(A682="","",IF(Calculator!prev_prin_balance=0,MIN(Calculator!prev_heloc_prin_balance+Calculator!prev_heloc_int_balance+K682,MAX(0,Calculator!free_cash_flow+Calculator!loan_payment))+IF($O$7="No",0,Calculator!loan_payment+$I$6),IF($O$7="No",Calculator!free_cash_flow,$I$5)))</f>
        <v/>
      </c>
      <c r="I682" s="47" t="str">
        <f>IF(A682="","",IF($O$7="Yes",$I$6+Calculator!loan_payment,0))</f>
        <v/>
      </c>
      <c r="J682" s="47" t="str">
        <f>IF(A682="","",IF(Calculator!prev_prin_balance&lt;=0,0,IF(Calculator!prev_heloc_prin_balance&lt;Calculator!free_cash_flow,MAX(0,MIN($O$6,D682+Calculator!prev_prin_balance+Calculator!loan_payment)),0)))</f>
        <v/>
      </c>
      <c r="K682" s="47" t="str">
        <f>IF(A682="","",ROUND((B682-Calculator!prev_date)*(Calculator!prev_heloc_rate/$O$8)*MAX(0,Calculator!prev_heloc_prin_balance),2))</f>
        <v/>
      </c>
      <c r="L682" s="47" t="str">
        <f>IF(A682="","",MAX(0,MIN(1*H682,Calculator!prev_heloc_int_balance+K682)))</f>
        <v/>
      </c>
      <c r="M682" s="47" t="str">
        <f>IF(A682="","",(Calculator!prev_heloc_int_balance+K682)-L682)</f>
        <v/>
      </c>
      <c r="N682" s="47" t="str">
        <f t="shared" si="4"/>
        <v/>
      </c>
      <c r="O682" s="47" t="str">
        <f>IF(A682="","",Calculator!prev_heloc_prin_balance-N682)</f>
        <v/>
      </c>
      <c r="P682" s="47" t="str">
        <f t="shared" si="16"/>
        <v/>
      </c>
      <c r="Q682" s="40"/>
      <c r="R682" s="67" t="str">
        <f t="shared" si="5"/>
        <v/>
      </c>
      <c r="S682" s="68" t="str">
        <f t="shared" si="6"/>
        <v/>
      </c>
      <c r="T682" s="47" t="str">
        <f t="shared" si="7"/>
        <v/>
      </c>
      <c r="U682" s="47" t="str">
        <f t="shared" si="8"/>
        <v/>
      </c>
      <c r="V682" s="47" t="str">
        <f t="shared" si="9"/>
        <v/>
      </c>
      <c r="W682" s="47" t="str">
        <f t="shared" si="10"/>
        <v/>
      </c>
      <c r="X682" s="40"/>
      <c r="Y682" s="67" t="str">
        <f t="shared" si="11"/>
        <v/>
      </c>
      <c r="Z682" s="68" t="str">
        <f t="shared" si="12"/>
        <v/>
      </c>
      <c r="AA682" s="47" t="str">
        <f>IF(Y682="","",MIN($D$9+Calculator!free_cash_flow,AD681+AB682))</f>
        <v/>
      </c>
      <c r="AB682" s="47" t="str">
        <f t="shared" si="13"/>
        <v/>
      </c>
      <c r="AC682" s="47" t="str">
        <f t="shared" si="14"/>
        <v/>
      </c>
      <c r="AD682" s="47" t="str">
        <f t="shared" si="15"/>
        <v/>
      </c>
    </row>
    <row r="683" ht="12.75" customHeight="1">
      <c r="A683" s="67" t="str">
        <f>IF(OR(Calculator!prev_total_owed&lt;=0,Calculator!prev_total_owed=""),"",Calculator!prev_pmt_num+1)</f>
        <v/>
      </c>
      <c r="B683" s="68" t="str">
        <f t="shared" si="1"/>
        <v/>
      </c>
      <c r="C683" s="47" t="str">
        <f>IF(A683="","",MIN(D683+Calculator!prev_prin_balance,Calculator!loan_payment+J683))</f>
        <v/>
      </c>
      <c r="D683" s="47" t="str">
        <f>IF(A683="","",ROUND($D$6/12*MAX(0,(Calculator!prev_prin_balance)),2))</f>
        <v/>
      </c>
      <c r="E683" s="47" t="str">
        <f t="shared" si="2"/>
        <v/>
      </c>
      <c r="F683" s="47" t="str">
        <f>IF(A683="","",ROUND(SUM(Calculator!prev_prin_balance,-E683),2))</f>
        <v/>
      </c>
      <c r="G683" s="69" t="str">
        <f t="shared" si="3"/>
        <v/>
      </c>
      <c r="H683" s="47" t="str">
        <f>IF(A683="","",IF(Calculator!prev_prin_balance=0,MIN(Calculator!prev_heloc_prin_balance+Calculator!prev_heloc_int_balance+K683,MAX(0,Calculator!free_cash_flow+Calculator!loan_payment))+IF($O$7="No",0,Calculator!loan_payment+$I$6),IF($O$7="No",Calculator!free_cash_flow,$I$5)))</f>
        <v/>
      </c>
      <c r="I683" s="47" t="str">
        <f>IF(A683="","",IF($O$7="Yes",$I$6+Calculator!loan_payment,0))</f>
        <v/>
      </c>
      <c r="J683" s="47" t="str">
        <f>IF(A683="","",IF(Calculator!prev_prin_balance&lt;=0,0,IF(Calculator!prev_heloc_prin_balance&lt;Calculator!free_cash_flow,MAX(0,MIN($O$6,D683+Calculator!prev_prin_balance+Calculator!loan_payment)),0)))</f>
        <v/>
      </c>
      <c r="K683" s="47" t="str">
        <f>IF(A683="","",ROUND((B683-Calculator!prev_date)*(Calculator!prev_heloc_rate/$O$8)*MAX(0,Calculator!prev_heloc_prin_balance),2))</f>
        <v/>
      </c>
      <c r="L683" s="47" t="str">
        <f>IF(A683="","",MAX(0,MIN(1*H683,Calculator!prev_heloc_int_balance+K683)))</f>
        <v/>
      </c>
      <c r="M683" s="47" t="str">
        <f>IF(A683="","",(Calculator!prev_heloc_int_balance+K683)-L683)</f>
        <v/>
      </c>
      <c r="N683" s="47" t="str">
        <f t="shared" si="4"/>
        <v/>
      </c>
      <c r="O683" s="47" t="str">
        <f>IF(A683="","",Calculator!prev_heloc_prin_balance-N683)</f>
        <v/>
      </c>
      <c r="P683" s="47" t="str">
        <f t="shared" si="16"/>
        <v/>
      </c>
      <c r="Q683" s="40"/>
      <c r="R683" s="67" t="str">
        <f t="shared" si="5"/>
        <v/>
      </c>
      <c r="S683" s="68" t="str">
        <f t="shared" si="6"/>
        <v/>
      </c>
      <c r="T683" s="47" t="str">
        <f t="shared" si="7"/>
        <v/>
      </c>
      <c r="U683" s="47" t="str">
        <f t="shared" si="8"/>
        <v/>
      </c>
      <c r="V683" s="47" t="str">
        <f t="shared" si="9"/>
        <v/>
      </c>
      <c r="W683" s="47" t="str">
        <f t="shared" si="10"/>
        <v/>
      </c>
      <c r="X683" s="40"/>
      <c r="Y683" s="67" t="str">
        <f t="shared" si="11"/>
        <v/>
      </c>
      <c r="Z683" s="68" t="str">
        <f t="shared" si="12"/>
        <v/>
      </c>
      <c r="AA683" s="47" t="str">
        <f>IF(Y683="","",MIN($D$9+Calculator!free_cash_flow,AD682+AB683))</f>
        <v/>
      </c>
      <c r="AB683" s="47" t="str">
        <f t="shared" si="13"/>
        <v/>
      </c>
      <c r="AC683" s="47" t="str">
        <f t="shared" si="14"/>
        <v/>
      </c>
      <c r="AD683" s="47" t="str">
        <f t="shared" si="15"/>
        <v/>
      </c>
    </row>
    <row r="684" ht="12.75" customHeight="1">
      <c r="A684" s="67" t="str">
        <f>IF(OR(Calculator!prev_total_owed&lt;=0,Calculator!prev_total_owed=""),"",Calculator!prev_pmt_num+1)</f>
        <v/>
      </c>
      <c r="B684" s="68" t="str">
        <f t="shared" si="1"/>
        <v/>
      </c>
      <c r="C684" s="47" t="str">
        <f>IF(A684="","",MIN(D684+Calculator!prev_prin_balance,Calculator!loan_payment+J684))</f>
        <v/>
      </c>
      <c r="D684" s="47" t="str">
        <f>IF(A684="","",ROUND($D$6/12*MAX(0,(Calculator!prev_prin_balance)),2))</f>
        <v/>
      </c>
      <c r="E684" s="47" t="str">
        <f t="shared" si="2"/>
        <v/>
      </c>
      <c r="F684" s="47" t="str">
        <f>IF(A684="","",ROUND(SUM(Calculator!prev_prin_balance,-E684),2))</f>
        <v/>
      </c>
      <c r="G684" s="69" t="str">
        <f t="shared" si="3"/>
        <v/>
      </c>
      <c r="H684" s="47" t="str">
        <f>IF(A684="","",IF(Calculator!prev_prin_balance=0,MIN(Calculator!prev_heloc_prin_balance+Calculator!prev_heloc_int_balance+K684,MAX(0,Calculator!free_cash_flow+Calculator!loan_payment))+IF($O$7="No",0,Calculator!loan_payment+$I$6),IF($O$7="No",Calculator!free_cash_flow,$I$5)))</f>
        <v/>
      </c>
      <c r="I684" s="47" t="str">
        <f>IF(A684="","",IF($O$7="Yes",$I$6+Calculator!loan_payment,0))</f>
        <v/>
      </c>
      <c r="J684" s="47" t="str">
        <f>IF(A684="","",IF(Calculator!prev_prin_balance&lt;=0,0,IF(Calculator!prev_heloc_prin_balance&lt;Calculator!free_cash_flow,MAX(0,MIN($O$6,D684+Calculator!prev_prin_balance+Calculator!loan_payment)),0)))</f>
        <v/>
      </c>
      <c r="K684" s="47" t="str">
        <f>IF(A684="","",ROUND((B684-Calculator!prev_date)*(Calculator!prev_heloc_rate/$O$8)*MAX(0,Calculator!prev_heloc_prin_balance),2))</f>
        <v/>
      </c>
      <c r="L684" s="47" t="str">
        <f>IF(A684="","",MAX(0,MIN(1*H684,Calculator!prev_heloc_int_balance+K684)))</f>
        <v/>
      </c>
      <c r="M684" s="47" t="str">
        <f>IF(A684="","",(Calculator!prev_heloc_int_balance+K684)-L684)</f>
        <v/>
      </c>
      <c r="N684" s="47" t="str">
        <f t="shared" si="4"/>
        <v/>
      </c>
      <c r="O684" s="47" t="str">
        <f>IF(A684="","",Calculator!prev_heloc_prin_balance-N684)</f>
        <v/>
      </c>
      <c r="P684" s="47" t="str">
        <f t="shared" si="16"/>
        <v/>
      </c>
      <c r="Q684" s="40"/>
      <c r="R684" s="67" t="str">
        <f t="shared" si="5"/>
        <v/>
      </c>
      <c r="S684" s="68" t="str">
        <f t="shared" si="6"/>
        <v/>
      </c>
      <c r="T684" s="47" t="str">
        <f t="shared" si="7"/>
        <v/>
      </c>
      <c r="U684" s="47" t="str">
        <f t="shared" si="8"/>
        <v/>
      </c>
      <c r="V684" s="47" t="str">
        <f t="shared" si="9"/>
        <v/>
      </c>
      <c r="W684" s="47" t="str">
        <f t="shared" si="10"/>
        <v/>
      </c>
      <c r="X684" s="40"/>
      <c r="Y684" s="67" t="str">
        <f t="shared" si="11"/>
        <v/>
      </c>
      <c r="Z684" s="68" t="str">
        <f t="shared" si="12"/>
        <v/>
      </c>
      <c r="AA684" s="47" t="str">
        <f>IF(Y684="","",MIN($D$9+Calculator!free_cash_flow,AD683+AB684))</f>
        <v/>
      </c>
      <c r="AB684" s="47" t="str">
        <f t="shared" si="13"/>
        <v/>
      </c>
      <c r="AC684" s="47" t="str">
        <f t="shared" si="14"/>
        <v/>
      </c>
      <c r="AD684" s="47" t="str">
        <f t="shared" si="15"/>
        <v/>
      </c>
    </row>
    <row r="685" ht="12.75" customHeight="1">
      <c r="A685" s="67" t="str">
        <f>IF(OR(Calculator!prev_total_owed&lt;=0,Calculator!prev_total_owed=""),"",Calculator!prev_pmt_num+1)</f>
        <v/>
      </c>
      <c r="B685" s="68" t="str">
        <f t="shared" si="1"/>
        <v/>
      </c>
      <c r="C685" s="47" t="str">
        <f>IF(A685="","",MIN(D685+Calculator!prev_prin_balance,Calculator!loan_payment+J685))</f>
        <v/>
      </c>
      <c r="D685" s="47" t="str">
        <f>IF(A685="","",ROUND($D$6/12*MAX(0,(Calculator!prev_prin_balance)),2))</f>
        <v/>
      </c>
      <c r="E685" s="47" t="str">
        <f t="shared" si="2"/>
        <v/>
      </c>
      <c r="F685" s="47" t="str">
        <f>IF(A685="","",ROUND(SUM(Calculator!prev_prin_balance,-E685),2))</f>
        <v/>
      </c>
      <c r="G685" s="69" t="str">
        <f t="shared" si="3"/>
        <v/>
      </c>
      <c r="H685" s="47" t="str">
        <f>IF(A685="","",IF(Calculator!prev_prin_balance=0,MIN(Calculator!prev_heloc_prin_balance+Calculator!prev_heloc_int_balance+K685,MAX(0,Calculator!free_cash_flow+Calculator!loan_payment))+IF($O$7="No",0,Calculator!loan_payment+$I$6),IF($O$7="No",Calculator!free_cash_flow,$I$5)))</f>
        <v/>
      </c>
      <c r="I685" s="47" t="str">
        <f>IF(A685="","",IF($O$7="Yes",$I$6+Calculator!loan_payment,0))</f>
        <v/>
      </c>
      <c r="J685" s="47" t="str">
        <f>IF(A685="","",IF(Calculator!prev_prin_balance&lt;=0,0,IF(Calculator!prev_heloc_prin_balance&lt;Calculator!free_cash_flow,MAX(0,MIN($O$6,D685+Calculator!prev_prin_balance+Calculator!loan_payment)),0)))</f>
        <v/>
      </c>
      <c r="K685" s="47" t="str">
        <f>IF(A685="","",ROUND((B685-Calculator!prev_date)*(Calculator!prev_heloc_rate/$O$8)*MAX(0,Calculator!prev_heloc_prin_balance),2))</f>
        <v/>
      </c>
      <c r="L685" s="47" t="str">
        <f>IF(A685="","",MAX(0,MIN(1*H685,Calculator!prev_heloc_int_balance+K685)))</f>
        <v/>
      </c>
      <c r="M685" s="47" t="str">
        <f>IF(A685="","",(Calculator!prev_heloc_int_balance+K685)-L685)</f>
        <v/>
      </c>
      <c r="N685" s="47" t="str">
        <f t="shared" si="4"/>
        <v/>
      </c>
      <c r="O685" s="47" t="str">
        <f>IF(A685="","",Calculator!prev_heloc_prin_balance-N685)</f>
        <v/>
      </c>
      <c r="P685" s="47" t="str">
        <f t="shared" si="16"/>
        <v/>
      </c>
      <c r="Q685" s="40"/>
      <c r="R685" s="67" t="str">
        <f t="shared" si="5"/>
        <v/>
      </c>
      <c r="S685" s="68" t="str">
        <f t="shared" si="6"/>
        <v/>
      </c>
      <c r="T685" s="47" t="str">
        <f t="shared" si="7"/>
        <v/>
      </c>
      <c r="U685" s="47" t="str">
        <f t="shared" si="8"/>
        <v/>
      </c>
      <c r="V685" s="47" t="str">
        <f t="shared" si="9"/>
        <v/>
      </c>
      <c r="W685" s="47" t="str">
        <f t="shared" si="10"/>
        <v/>
      </c>
      <c r="X685" s="40"/>
      <c r="Y685" s="67" t="str">
        <f t="shared" si="11"/>
        <v/>
      </c>
      <c r="Z685" s="68" t="str">
        <f t="shared" si="12"/>
        <v/>
      </c>
      <c r="AA685" s="47" t="str">
        <f>IF(Y685="","",MIN($D$9+Calculator!free_cash_flow,AD684+AB685))</f>
        <v/>
      </c>
      <c r="AB685" s="47" t="str">
        <f t="shared" si="13"/>
        <v/>
      </c>
      <c r="AC685" s="47" t="str">
        <f t="shared" si="14"/>
        <v/>
      </c>
      <c r="AD685" s="47" t="str">
        <f t="shared" si="15"/>
        <v/>
      </c>
    </row>
    <row r="686" ht="12.75" customHeight="1">
      <c r="A686" s="67" t="str">
        <f>IF(OR(Calculator!prev_total_owed&lt;=0,Calculator!prev_total_owed=""),"",Calculator!prev_pmt_num+1)</f>
        <v/>
      </c>
      <c r="B686" s="68" t="str">
        <f t="shared" si="1"/>
        <v/>
      </c>
      <c r="C686" s="47" t="str">
        <f>IF(A686="","",MIN(D686+Calculator!prev_prin_balance,Calculator!loan_payment+J686))</f>
        <v/>
      </c>
      <c r="D686" s="47" t="str">
        <f>IF(A686="","",ROUND($D$6/12*MAX(0,(Calculator!prev_prin_balance)),2))</f>
        <v/>
      </c>
      <c r="E686" s="47" t="str">
        <f t="shared" si="2"/>
        <v/>
      </c>
      <c r="F686" s="47" t="str">
        <f>IF(A686="","",ROUND(SUM(Calculator!prev_prin_balance,-E686),2))</f>
        <v/>
      </c>
      <c r="G686" s="69" t="str">
        <f t="shared" si="3"/>
        <v/>
      </c>
      <c r="H686" s="47" t="str">
        <f>IF(A686="","",IF(Calculator!prev_prin_balance=0,MIN(Calculator!prev_heloc_prin_balance+Calculator!prev_heloc_int_balance+K686,MAX(0,Calculator!free_cash_flow+Calculator!loan_payment))+IF($O$7="No",0,Calculator!loan_payment+$I$6),IF($O$7="No",Calculator!free_cash_flow,$I$5)))</f>
        <v/>
      </c>
      <c r="I686" s="47" t="str">
        <f>IF(A686="","",IF($O$7="Yes",$I$6+Calculator!loan_payment,0))</f>
        <v/>
      </c>
      <c r="J686" s="47" t="str">
        <f>IF(A686="","",IF(Calculator!prev_prin_balance&lt;=0,0,IF(Calculator!prev_heloc_prin_balance&lt;Calculator!free_cash_flow,MAX(0,MIN($O$6,D686+Calculator!prev_prin_balance+Calculator!loan_payment)),0)))</f>
        <v/>
      </c>
      <c r="K686" s="47" t="str">
        <f>IF(A686="","",ROUND((B686-Calculator!prev_date)*(Calculator!prev_heloc_rate/$O$8)*MAX(0,Calculator!prev_heloc_prin_balance),2))</f>
        <v/>
      </c>
      <c r="L686" s="47" t="str">
        <f>IF(A686="","",MAX(0,MIN(1*H686,Calculator!prev_heloc_int_balance+K686)))</f>
        <v/>
      </c>
      <c r="M686" s="47" t="str">
        <f>IF(A686="","",(Calculator!prev_heloc_int_balance+K686)-L686)</f>
        <v/>
      </c>
      <c r="N686" s="47" t="str">
        <f t="shared" si="4"/>
        <v/>
      </c>
      <c r="O686" s="47" t="str">
        <f>IF(A686="","",Calculator!prev_heloc_prin_balance-N686)</f>
        <v/>
      </c>
      <c r="P686" s="47" t="str">
        <f t="shared" si="16"/>
        <v/>
      </c>
      <c r="Q686" s="40"/>
      <c r="R686" s="67" t="str">
        <f t="shared" si="5"/>
        <v/>
      </c>
      <c r="S686" s="68" t="str">
        <f t="shared" si="6"/>
        <v/>
      </c>
      <c r="T686" s="47" t="str">
        <f t="shared" si="7"/>
        <v/>
      </c>
      <c r="U686" s="47" t="str">
        <f t="shared" si="8"/>
        <v/>
      </c>
      <c r="V686" s="47" t="str">
        <f t="shared" si="9"/>
        <v/>
      </c>
      <c r="W686" s="47" t="str">
        <f t="shared" si="10"/>
        <v/>
      </c>
      <c r="X686" s="40"/>
      <c r="Y686" s="67" t="str">
        <f t="shared" si="11"/>
        <v/>
      </c>
      <c r="Z686" s="68" t="str">
        <f t="shared" si="12"/>
        <v/>
      </c>
      <c r="AA686" s="47" t="str">
        <f>IF(Y686="","",MIN($D$9+Calculator!free_cash_flow,AD685+AB686))</f>
        <v/>
      </c>
      <c r="AB686" s="47" t="str">
        <f t="shared" si="13"/>
        <v/>
      </c>
      <c r="AC686" s="47" t="str">
        <f t="shared" si="14"/>
        <v/>
      </c>
      <c r="AD686" s="47" t="str">
        <f t="shared" si="15"/>
        <v/>
      </c>
    </row>
    <row r="687" ht="12.75" customHeight="1">
      <c r="A687" s="67" t="str">
        <f>IF(OR(Calculator!prev_total_owed&lt;=0,Calculator!prev_total_owed=""),"",Calculator!prev_pmt_num+1)</f>
        <v/>
      </c>
      <c r="B687" s="68" t="str">
        <f t="shared" si="1"/>
        <v/>
      </c>
      <c r="C687" s="47" t="str">
        <f>IF(A687="","",MIN(D687+Calculator!prev_prin_balance,Calculator!loan_payment+J687))</f>
        <v/>
      </c>
      <c r="D687" s="47" t="str">
        <f>IF(A687="","",ROUND($D$6/12*MAX(0,(Calculator!prev_prin_balance)),2))</f>
        <v/>
      </c>
      <c r="E687" s="47" t="str">
        <f t="shared" si="2"/>
        <v/>
      </c>
      <c r="F687" s="47" t="str">
        <f>IF(A687="","",ROUND(SUM(Calculator!prev_prin_balance,-E687),2))</f>
        <v/>
      </c>
      <c r="G687" s="69" t="str">
        <f t="shared" si="3"/>
        <v/>
      </c>
      <c r="H687" s="47" t="str">
        <f>IF(A687="","",IF(Calculator!prev_prin_balance=0,MIN(Calculator!prev_heloc_prin_balance+Calculator!prev_heloc_int_balance+K687,MAX(0,Calculator!free_cash_flow+Calculator!loan_payment))+IF($O$7="No",0,Calculator!loan_payment+$I$6),IF($O$7="No",Calculator!free_cash_flow,$I$5)))</f>
        <v/>
      </c>
      <c r="I687" s="47" t="str">
        <f>IF(A687="","",IF($O$7="Yes",$I$6+Calculator!loan_payment,0))</f>
        <v/>
      </c>
      <c r="J687" s="47" t="str">
        <f>IF(A687="","",IF(Calculator!prev_prin_balance&lt;=0,0,IF(Calculator!prev_heloc_prin_balance&lt;Calculator!free_cash_flow,MAX(0,MIN($O$6,D687+Calculator!prev_prin_balance+Calculator!loan_payment)),0)))</f>
        <v/>
      </c>
      <c r="K687" s="47" t="str">
        <f>IF(A687="","",ROUND((B687-Calculator!prev_date)*(Calculator!prev_heloc_rate/$O$8)*MAX(0,Calculator!prev_heloc_prin_balance),2))</f>
        <v/>
      </c>
      <c r="L687" s="47" t="str">
        <f>IF(A687="","",MAX(0,MIN(1*H687,Calculator!prev_heloc_int_balance+K687)))</f>
        <v/>
      </c>
      <c r="M687" s="47" t="str">
        <f>IF(A687="","",(Calculator!prev_heloc_int_balance+K687)-L687)</f>
        <v/>
      </c>
      <c r="N687" s="47" t="str">
        <f t="shared" si="4"/>
        <v/>
      </c>
      <c r="O687" s="47" t="str">
        <f>IF(A687="","",Calculator!prev_heloc_prin_balance-N687)</f>
        <v/>
      </c>
      <c r="P687" s="47" t="str">
        <f t="shared" si="16"/>
        <v/>
      </c>
      <c r="Q687" s="40"/>
      <c r="R687" s="67" t="str">
        <f t="shared" si="5"/>
        <v/>
      </c>
      <c r="S687" s="68" t="str">
        <f t="shared" si="6"/>
        <v/>
      </c>
      <c r="T687" s="47" t="str">
        <f t="shared" si="7"/>
        <v/>
      </c>
      <c r="U687" s="47" t="str">
        <f t="shared" si="8"/>
        <v/>
      </c>
      <c r="V687" s="47" t="str">
        <f t="shared" si="9"/>
        <v/>
      </c>
      <c r="W687" s="47" t="str">
        <f t="shared" si="10"/>
        <v/>
      </c>
      <c r="X687" s="40"/>
      <c r="Y687" s="67" t="str">
        <f t="shared" si="11"/>
        <v/>
      </c>
      <c r="Z687" s="68" t="str">
        <f t="shared" si="12"/>
        <v/>
      </c>
      <c r="AA687" s="47" t="str">
        <f>IF(Y687="","",MIN($D$9+Calculator!free_cash_flow,AD686+AB687))</f>
        <v/>
      </c>
      <c r="AB687" s="47" t="str">
        <f t="shared" si="13"/>
        <v/>
      </c>
      <c r="AC687" s="47" t="str">
        <f t="shared" si="14"/>
        <v/>
      </c>
      <c r="AD687" s="47" t="str">
        <f t="shared" si="15"/>
        <v/>
      </c>
    </row>
    <row r="688" ht="12.75" customHeight="1">
      <c r="A688" s="67" t="str">
        <f>IF(OR(Calculator!prev_total_owed&lt;=0,Calculator!prev_total_owed=""),"",Calculator!prev_pmt_num+1)</f>
        <v/>
      </c>
      <c r="B688" s="68" t="str">
        <f t="shared" si="1"/>
        <v/>
      </c>
      <c r="C688" s="47" t="str">
        <f>IF(A688="","",MIN(D688+Calculator!prev_prin_balance,Calculator!loan_payment+J688))</f>
        <v/>
      </c>
      <c r="D688" s="47" t="str">
        <f>IF(A688="","",ROUND($D$6/12*MAX(0,(Calculator!prev_prin_balance)),2))</f>
        <v/>
      </c>
      <c r="E688" s="47" t="str">
        <f t="shared" si="2"/>
        <v/>
      </c>
      <c r="F688" s="47" t="str">
        <f>IF(A688="","",ROUND(SUM(Calculator!prev_prin_balance,-E688),2))</f>
        <v/>
      </c>
      <c r="G688" s="69" t="str">
        <f t="shared" si="3"/>
        <v/>
      </c>
      <c r="H688" s="47" t="str">
        <f>IF(A688="","",IF(Calculator!prev_prin_balance=0,MIN(Calculator!prev_heloc_prin_balance+Calculator!prev_heloc_int_balance+K688,MAX(0,Calculator!free_cash_flow+Calculator!loan_payment))+IF($O$7="No",0,Calculator!loan_payment+$I$6),IF($O$7="No",Calculator!free_cash_flow,$I$5)))</f>
        <v/>
      </c>
      <c r="I688" s="47" t="str">
        <f>IF(A688="","",IF($O$7="Yes",$I$6+Calculator!loan_payment,0))</f>
        <v/>
      </c>
      <c r="J688" s="47" t="str">
        <f>IF(A688="","",IF(Calculator!prev_prin_balance&lt;=0,0,IF(Calculator!prev_heloc_prin_balance&lt;Calculator!free_cash_flow,MAX(0,MIN($O$6,D688+Calculator!prev_prin_balance+Calculator!loan_payment)),0)))</f>
        <v/>
      </c>
      <c r="K688" s="47" t="str">
        <f>IF(A688="","",ROUND((B688-Calculator!prev_date)*(Calculator!prev_heloc_rate/$O$8)*MAX(0,Calculator!prev_heloc_prin_balance),2))</f>
        <v/>
      </c>
      <c r="L688" s="47" t="str">
        <f>IF(A688="","",MAX(0,MIN(1*H688,Calculator!prev_heloc_int_balance+K688)))</f>
        <v/>
      </c>
      <c r="M688" s="47" t="str">
        <f>IF(A688="","",(Calculator!prev_heloc_int_balance+K688)-L688)</f>
        <v/>
      </c>
      <c r="N688" s="47" t="str">
        <f t="shared" si="4"/>
        <v/>
      </c>
      <c r="O688" s="47" t="str">
        <f>IF(A688="","",Calculator!prev_heloc_prin_balance-N688)</f>
        <v/>
      </c>
      <c r="P688" s="47" t="str">
        <f t="shared" si="16"/>
        <v/>
      </c>
      <c r="Q688" s="40"/>
      <c r="R688" s="67" t="str">
        <f t="shared" si="5"/>
        <v/>
      </c>
      <c r="S688" s="68" t="str">
        <f t="shared" si="6"/>
        <v/>
      </c>
      <c r="T688" s="47" t="str">
        <f t="shared" si="7"/>
        <v/>
      </c>
      <c r="U688" s="47" t="str">
        <f t="shared" si="8"/>
        <v/>
      </c>
      <c r="V688" s="47" t="str">
        <f t="shared" si="9"/>
        <v/>
      </c>
      <c r="W688" s="47" t="str">
        <f t="shared" si="10"/>
        <v/>
      </c>
      <c r="X688" s="40"/>
      <c r="Y688" s="67" t="str">
        <f t="shared" si="11"/>
        <v/>
      </c>
      <c r="Z688" s="68" t="str">
        <f t="shared" si="12"/>
        <v/>
      </c>
      <c r="AA688" s="47" t="str">
        <f>IF(Y688="","",MIN($D$9+Calculator!free_cash_flow,AD687+AB688))</f>
        <v/>
      </c>
      <c r="AB688" s="47" t="str">
        <f t="shared" si="13"/>
        <v/>
      </c>
      <c r="AC688" s="47" t="str">
        <f t="shared" si="14"/>
        <v/>
      </c>
      <c r="AD688" s="47" t="str">
        <f t="shared" si="15"/>
        <v/>
      </c>
    </row>
    <row r="689" ht="12.75" customHeight="1">
      <c r="A689" s="67" t="str">
        <f>IF(OR(Calculator!prev_total_owed&lt;=0,Calculator!prev_total_owed=""),"",Calculator!prev_pmt_num+1)</f>
        <v/>
      </c>
      <c r="B689" s="68" t="str">
        <f t="shared" si="1"/>
        <v/>
      </c>
      <c r="C689" s="47" t="str">
        <f>IF(A689="","",MIN(D689+Calculator!prev_prin_balance,Calculator!loan_payment+J689))</f>
        <v/>
      </c>
      <c r="D689" s="47" t="str">
        <f>IF(A689="","",ROUND($D$6/12*MAX(0,(Calculator!prev_prin_balance)),2))</f>
        <v/>
      </c>
      <c r="E689" s="47" t="str">
        <f t="shared" si="2"/>
        <v/>
      </c>
      <c r="F689" s="47" t="str">
        <f>IF(A689="","",ROUND(SUM(Calculator!prev_prin_balance,-E689),2))</f>
        <v/>
      </c>
      <c r="G689" s="69" t="str">
        <f t="shared" si="3"/>
        <v/>
      </c>
      <c r="H689" s="47" t="str">
        <f>IF(A689="","",IF(Calculator!prev_prin_balance=0,MIN(Calculator!prev_heloc_prin_balance+Calculator!prev_heloc_int_balance+K689,MAX(0,Calculator!free_cash_flow+Calculator!loan_payment))+IF($O$7="No",0,Calculator!loan_payment+$I$6),IF($O$7="No",Calculator!free_cash_flow,$I$5)))</f>
        <v/>
      </c>
      <c r="I689" s="47" t="str">
        <f>IF(A689="","",IF($O$7="Yes",$I$6+Calculator!loan_payment,0))</f>
        <v/>
      </c>
      <c r="J689" s="47" t="str">
        <f>IF(A689="","",IF(Calculator!prev_prin_balance&lt;=0,0,IF(Calculator!prev_heloc_prin_balance&lt;Calculator!free_cash_flow,MAX(0,MIN($O$6,D689+Calculator!prev_prin_balance+Calculator!loan_payment)),0)))</f>
        <v/>
      </c>
      <c r="K689" s="47" t="str">
        <f>IF(A689="","",ROUND((B689-Calculator!prev_date)*(Calculator!prev_heloc_rate/$O$8)*MAX(0,Calculator!prev_heloc_prin_balance),2))</f>
        <v/>
      </c>
      <c r="L689" s="47" t="str">
        <f>IF(A689="","",MAX(0,MIN(1*H689,Calculator!prev_heloc_int_balance+K689)))</f>
        <v/>
      </c>
      <c r="M689" s="47" t="str">
        <f>IF(A689="","",(Calculator!prev_heloc_int_balance+K689)-L689)</f>
        <v/>
      </c>
      <c r="N689" s="47" t="str">
        <f t="shared" si="4"/>
        <v/>
      </c>
      <c r="O689" s="47" t="str">
        <f>IF(A689="","",Calculator!prev_heloc_prin_balance-N689)</f>
        <v/>
      </c>
      <c r="P689" s="47" t="str">
        <f t="shared" si="16"/>
        <v/>
      </c>
      <c r="Q689" s="40"/>
      <c r="R689" s="67" t="str">
        <f t="shared" si="5"/>
        <v/>
      </c>
      <c r="S689" s="68" t="str">
        <f t="shared" si="6"/>
        <v/>
      </c>
      <c r="T689" s="47" t="str">
        <f t="shared" si="7"/>
        <v/>
      </c>
      <c r="U689" s="47" t="str">
        <f t="shared" si="8"/>
        <v/>
      </c>
      <c r="V689" s="47" t="str">
        <f t="shared" si="9"/>
        <v/>
      </c>
      <c r="W689" s="47" t="str">
        <f t="shared" si="10"/>
        <v/>
      </c>
      <c r="X689" s="40"/>
      <c r="Y689" s="67" t="str">
        <f t="shared" si="11"/>
        <v/>
      </c>
      <c r="Z689" s="68" t="str">
        <f t="shared" si="12"/>
        <v/>
      </c>
      <c r="AA689" s="47" t="str">
        <f>IF(Y689="","",MIN($D$9+Calculator!free_cash_flow,AD688+AB689))</f>
        <v/>
      </c>
      <c r="AB689" s="47" t="str">
        <f t="shared" si="13"/>
        <v/>
      </c>
      <c r="AC689" s="47" t="str">
        <f t="shared" si="14"/>
        <v/>
      </c>
      <c r="AD689" s="47" t="str">
        <f t="shared" si="15"/>
        <v/>
      </c>
    </row>
    <row r="690" ht="12.75" customHeight="1">
      <c r="A690" s="67" t="str">
        <f>IF(OR(Calculator!prev_total_owed&lt;=0,Calculator!prev_total_owed=""),"",Calculator!prev_pmt_num+1)</f>
        <v/>
      </c>
      <c r="B690" s="68" t="str">
        <f t="shared" si="1"/>
        <v/>
      </c>
      <c r="C690" s="47" t="str">
        <f>IF(A690="","",MIN(D690+Calculator!prev_prin_balance,Calculator!loan_payment+J690))</f>
        <v/>
      </c>
      <c r="D690" s="47" t="str">
        <f>IF(A690="","",ROUND($D$6/12*MAX(0,(Calculator!prev_prin_balance)),2))</f>
        <v/>
      </c>
      <c r="E690" s="47" t="str">
        <f t="shared" si="2"/>
        <v/>
      </c>
      <c r="F690" s="47" t="str">
        <f>IF(A690="","",ROUND(SUM(Calculator!prev_prin_balance,-E690),2))</f>
        <v/>
      </c>
      <c r="G690" s="69" t="str">
        <f t="shared" si="3"/>
        <v/>
      </c>
      <c r="H690" s="47" t="str">
        <f>IF(A690="","",IF(Calculator!prev_prin_balance=0,MIN(Calculator!prev_heloc_prin_balance+Calculator!prev_heloc_int_balance+K690,MAX(0,Calculator!free_cash_flow+Calculator!loan_payment))+IF($O$7="No",0,Calculator!loan_payment+$I$6),IF($O$7="No",Calculator!free_cash_flow,$I$5)))</f>
        <v/>
      </c>
      <c r="I690" s="47" t="str">
        <f>IF(A690="","",IF($O$7="Yes",$I$6+Calculator!loan_payment,0))</f>
        <v/>
      </c>
      <c r="J690" s="47" t="str">
        <f>IF(A690="","",IF(Calculator!prev_prin_balance&lt;=0,0,IF(Calculator!prev_heloc_prin_balance&lt;Calculator!free_cash_flow,MAX(0,MIN($O$6,D690+Calculator!prev_prin_balance+Calculator!loan_payment)),0)))</f>
        <v/>
      </c>
      <c r="K690" s="47" t="str">
        <f>IF(A690="","",ROUND((B690-Calculator!prev_date)*(Calculator!prev_heloc_rate/$O$8)*MAX(0,Calculator!prev_heloc_prin_balance),2))</f>
        <v/>
      </c>
      <c r="L690" s="47" t="str">
        <f>IF(A690="","",MAX(0,MIN(1*H690,Calculator!prev_heloc_int_balance+K690)))</f>
        <v/>
      </c>
      <c r="M690" s="47" t="str">
        <f>IF(A690="","",(Calculator!prev_heloc_int_balance+K690)-L690)</f>
        <v/>
      </c>
      <c r="N690" s="47" t="str">
        <f t="shared" si="4"/>
        <v/>
      </c>
      <c r="O690" s="47" t="str">
        <f>IF(A690="","",Calculator!prev_heloc_prin_balance-N690)</f>
        <v/>
      </c>
      <c r="P690" s="47" t="str">
        <f t="shared" si="16"/>
        <v/>
      </c>
      <c r="Q690" s="40"/>
      <c r="R690" s="67" t="str">
        <f t="shared" si="5"/>
        <v/>
      </c>
      <c r="S690" s="68" t="str">
        <f t="shared" si="6"/>
        <v/>
      </c>
      <c r="T690" s="47" t="str">
        <f t="shared" si="7"/>
        <v/>
      </c>
      <c r="U690" s="47" t="str">
        <f t="shared" si="8"/>
        <v/>
      </c>
      <c r="V690" s="47" t="str">
        <f t="shared" si="9"/>
        <v/>
      </c>
      <c r="W690" s="47" t="str">
        <f t="shared" si="10"/>
        <v/>
      </c>
      <c r="X690" s="40"/>
      <c r="Y690" s="67" t="str">
        <f t="shared" si="11"/>
        <v/>
      </c>
      <c r="Z690" s="68" t="str">
        <f t="shared" si="12"/>
        <v/>
      </c>
      <c r="AA690" s="47" t="str">
        <f>IF(Y690="","",MIN($D$9+Calculator!free_cash_flow,AD689+AB690))</f>
        <v/>
      </c>
      <c r="AB690" s="47" t="str">
        <f t="shared" si="13"/>
        <v/>
      </c>
      <c r="AC690" s="47" t="str">
        <f t="shared" si="14"/>
        <v/>
      </c>
      <c r="AD690" s="47" t="str">
        <f t="shared" si="15"/>
        <v/>
      </c>
    </row>
    <row r="691" ht="12.75" customHeight="1">
      <c r="A691" s="67" t="str">
        <f>IF(OR(Calculator!prev_total_owed&lt;=0,Calculator!prev_total_owed=""),"",Calculator!prev_pmt_num+1)</f>
        <v/>
      </c>
      <c r="B691" s="68" t="str">
        <f t="shared" si="1"/>
        <v/>
      </c>
      <c r="C691" s="47" t="str">
        <f>IF(A691="","",MIN(D691+Calculator!prev_prin_balance,Calculator!loan_payment+J691))</f>
        <v/>
      </c>
      <c r="D691" s="47" t="str">
        <f>IF(A691="","",ROUND($D$6/12*MAX(0,(Calculator!prev_prin_balance)),2))</f>
        <v/>
      </c>
      <c r="E691" s="47" t="str">
        <f t="shared" si="2"/>
        <v/>
      </c>
      <c r="F691" s="47" t="str">
        <f>IF(A691="","",ROUND(SUM(Calculator!prev_prin_balance,-E691),2))</f>
        <v/>
      </c>
      <c r="G691" s="69" t="str">
        <f t="shared" si="3"/>
        <v/>
      </c>
      <c r="H691" s="47" t="str">
        <f>IF(A691="","",IF(Calculator!prev_prin_balance=0,MIN(Calculator!prev_heloc_prin_balance+Calculator!prev_heloc_int_balance+K691,MAX(0,Calculator!free_cash_flow+Calculator!loan_payment))+IF($O$7="No",0,Calculator!loan_payment+$I$6),IF($O$7="No",Calculator!free_cash_flow,$I$5)))</f>
        <v/>
      </c>
      <c r="I691" s="47" t="str">
        <f>IF(A691="","",IF($O$7="Yes",$I$6+Calculator!loan_payment,0))</f>
        <v/>
      </c>
      <c r="J691" s="47" t="str">
        <f>IF(A691="","",IF(Calculator!prev_prin_balance&lt;=0,0,IF(Calculator!prev_heloc_prin_balance&lt;Calculator!free_cash_flow,MAX(0,MIN($O$6,D691+Calculator!prev_prin_balance+Calculator!loan_payment)),0)))</f>
        <v/>
      </c>
      <c r="K691" s="47" t="str">
        <f>IF(A691="","",ROUND((B691-Calculator!prev_date)*(Calculator!prev_heloc_rate/$O$8)*MAX(0,Calculator!prev_heloc_prin_balance),2))</f>
        <v/>
      </c>
      <c r="L691" s="47" t="str">
        <f>IF(A691="","",MAX(0,MIN(1*H691,Calculator!prev_heloc_int_balance+K691)))</f>
        <v/>
      </c>
      <c r="M691" s="47" t="str">
        <f>IF(A691="","",(Calculator!prev_heloc_int_balance+K691)-L691)</f>
        <v/>
      </c>
      <c r="N691" s="47" t="str">
        <f t="shared" si="4"/>
        <v/>
      </c>
      <c r="O691" s="47" t="str">
        <f>IF(A691="","",Calculator!prev_heloc_prin_balance-N691)</f>
        <v/>
      </c>
      <c r="P691" s="47" t="str">
        <f t="shared" si="16"/>
        <v/>
      </c>
      <c r="Q691" s="40"/>
      <c r="R691" s="67" t="str">
        <f t="shared" si="5"/>
        <v/>
      </c>
      <c r="S691" s="68" t="str">
        <f t="shared" si="6"/>
        <v/>
      </c>
      <c r="T691" s="47" t="str">
        <f t="shared" si="7"/>
        <v/>
      </c>
      <c r="U691" s="47" t="str">
        <f t="shared" si="8"/>
        <v/>
      </c>
      <c r="V691" s="47" t="str">
        <f t="shared" si="9"/>
        <v/>
      </c>
      <c r="W691" s="47" t="str">
        <f t="shared" si="10"/>
        <v/>
      </c>
      <c r="X691" s="40"/>
      <c r="Y691" s="67" t="str">
        <f t="shared" si="11"/>
        <v/>
      </c>
      <c r="Z691" s="68" t="str">
        <f t="shared" si="12"/>
        <v/>
      </c>
      <c r="AA691" s="47" t="str">
        <f>IF(Y691="","",MIN($D$9+Calculator!free_cash_flow,AD690+AB691))</f>
        <v/>
      </c>
      <c r="AB691" s="47" t="str">
        <f t="shared" si="13"/>
        <v/>
      </c>
      <c r="AC691" s="47" t="str">
        <f t="shared" si="14"/>
        <v/>
      </c>
      <c r="AD691" s="47" t="str">
        <f t="shared" si="15"/>
        <v/>
      </c>
    </row>
    <row r="692" ht="12.75" customHeight="1">
      <c r="A692" s="67" t="str">
        <f>IF(OR(Calculator!prev_total_owed&lt;=0,Calculator!prev_total_owed=""),"",Calculator!prev_pmt_num+1)</f>
        <v/>
      </c>
      <c r="B692" s="68" t="str">
        <f t="shared" si="1"/>
        <v/>
      </c>
      <c r="C692" s="47" t="str">
        <f>IF(A692="","",MIN(D692+Calculator!prev_prin_balance,Calculator!loan_payment+J692))</f>
        <v/>
      </c>
      <c r="D692" s="47" t="str">
        <f>IF(A692="","",ROUND($D$6/12*MAX(0,(Calculator!prev_prin_balance)),2))</f>
        <v/>
      </c>
      <c r="E692" s="47" t="str">
        <f t="shared" si="2"/>
        <v/>
      </c>
      <c r="F692" s="47" t="str">
        <f>IF(A692="","",ROUND(SUM(Calculator!prev_prin_balance,-E692),2))</f>
        <v/>
      </c>
      <c r="G692" s="69" t="str">
        <f t="shared" si="3"/>
        <v/>
      </c>
      <c r="H692" s="47" t="str">
        <f>IF(A692="","",IF(Calculator!prev_prin_balance=0,MIN(Calculator!prev_heloc_prin_balance+Calculator!prev_heloc_int_balance+K692,MAX(0,Calculator!free_cash_flow+Calculator!loan_payment))+IF($O$7="No",0,Calculator!loan_payment+$I$6),IF($O$7="No",Calculator!free_cash_flow,$I$5)))</f>
        <v/>
      </c>
      <c r="I692" s="47" t="str">
        <f>IF(A692="","",IF($O$7="Yes",$I$6+Calculator!loan_payment,0))</f>
        <v/>
      </c>
      <c r="J692" s="47" t="str">
        <f>IF(A692="","",IF(Calculator!prev_prin_balance&lt;=0,0,IF(Calculator!prev_heloc_prin_balance&lt;Calculator!free_cash_flow,MAX(0,MIN($O$6,D692+Calculator!prev_prin_balance+Calculator!loan_payment)),0)))</f>
        <v/>
      </c>
      <c r="K692" s="47" t="str">
        <f>IF(A692="","",ROUND((B692-Calculator!prev_date)*(Calculator!prev_heloc_rate/$O$8)*MAX(0,Calculator!prev_heloc_prin_balance),2))</f>
        <v/>
      </c>
      <c r="L692" s="47" t="str">
        <f>IF(A692="","",MAX(0,MIN(1*H692,Calculator!prev_heloc_int_balance+K692)))</f>
        <v/>
      </c>
      <c r="M692" s="47" t="str">
        <f>IF(A692="","",(Calculator!prev_heloc_int_balance+K692)-L692)</f>
        <v/>
      </c>
      <c r="N692" s="47" t="str">
        <f t="shared" si="4"/>
        <v/>
      </c>
      <c r="O692" s="47" t="str">
        <f>IF(A692="","",Calculator!prev_heloc_prin_balance-N692)</f>
        <v/>
      </c>
      <c r="P692" s="47" t="str">
        <f t="shared" si="16"/>
        <v/>
      </c>
      <c r="Q692" s="40"/>
      <c r="R692" s="67" t="str">
        <f t="shared" si="5"/>
        <v/>
      </c>
      <c r="S692" s="68" t="str">
        <f t="shared" si="6"/>
        <v/>
      </c>
      <c r="T692" s="47" t="str">
        <f t="shared" si="7"/>
        <v/>
      </c>
      <c r="U692" s="47" t="str">
        <f t="shared" si="8"/>
        <v/>
      </c>
      <c r="V692" s="47" t="str">
        <f t="shared" si="9"/>
        <v/>
      </c>
      <c r="W692" s="47" t="str">
        <f t="shared" si="10"/>
        <v/>
      </c>
      <c r="X692" s="40"/>
      <c r="Y692" s="67" t="str">
        <f t="shared" si="11"/>
        <v/>
      </c>
      <c r="Z692" s="68" t="str">
        <f t="shared" si="12"/>
        <v/>
      </c>
      <c r="AA692" s="47" t="str">
        <f>IF(Y692="","",MIN($D$9+Calculator!free_cash_flow,AD691+AB692))</f>
        <v/>
      </c>
      <c r="AB692" s="47" t="str">
        <f t="shared" si="13"/>
        <v/>
      </c>
      <c r="AC692" s="47" t="str">
        <f t="shared" si="14"/>
        <v/>
      </c>
      <c r="AD692" s="47" t="str">
        <f t="shared" si="15"/>
        <v/>
      </c>
    </row>
    <row r="693" ht="12.75" customHeight="1">
      <c r="A693" s="67" t="str">
        <f>IF(OR(Calculator!prev_total_owed&lt;=0,Calculator!prev_total_owed=""),"",Calculator!prev_pmt_num+1)</f>
        <v/>
      </c>
      <c r="B693" s="68" t="str">
        <f t="shared" si="1"/>
        <v/>
      </c>
      <c r="C693" s="47" t="str">
        <f>IF(A693="","",MIN(D693+Calculator!prev_prin_balance,Calculator!loan_payment+J693))</f>
        <v/>
      </c>
      <c r="D693" s="47" t="str">
        <f>IF(A693="","",ROUND($D$6/12*MAX(0,(Calculator!prev_prin_balance)),2))</f>
        <v/>
      </c>
      <c r="E693" s="47" t="str">
        <f t="shared" si="2"/>
        <v/>
      </c>
      <c r="F693" s="47" t="str">
        <f>IF(A693="","",ROUND(SUM(Calculator!prev_prin_balance,-E693),2))</f>
        <v/>
      </c>
      <c r="G693" s="69" t="str">
        <f t="shared" si="3"/>
        <v/>
      </c>
      <c r="H693" s="47" t="str">
        <f>IF(A693="","",IF(Calculator!prev_prin_balance=0,MIN(Calculator!prev_heloc_prin_balance+Calculator!prev_heloc_int_balance+K693,MAX(0,Calculator!free_cash_flow+Calculator!loan_payment))+IF($O$7="No",0,Calculator!loan_payment+$I$6),IF($O$7="No",Calculator!free_cash_flow,$I$5)))</f>
        <v/>
      </c>
      <c r="I693" s="47" t="str">
        <f>IF(A693="","",IF($O$7="Yes",$I$6+Calculator!loan_payment,0))</f>
        <v/>
      </c>
      <c r="J693" s="47" t="str">
        <f>IF(A693="","",IF(Calculator!prev_prin_balance&lt;=0,0,IF(Calculator!prev_heloc_prin_balance&lt;Calculator!free_cash_flow,MAX(0,MIN($O$6,D693+Calculator!prev_prin_balance+Calculator!loan_payment)),0)))</f>
        <v/>
      </c>
      <c r="K693" s="47" t="str">
        <f>IF(A693="","",ROUND((B693-Calculator!prev_date)*(Calculator!prev_heloc_rate/$O$8)*MAX(0,Calculator!prev_heloc_prin_balance),2))</f>
        <v/>
      </c>
      <c r="L693" s="47" t="str">
        <f>IF(A693="","",MAX(0,MIN(1*H693,Calculator!prev_heloc_int_balance+K693)))</f>
        <v/>
      </c>
      <c r="M693" s="47" t="str">
        <f>IF(A693="","",(Calculator!prev_heloc_int_balance+K693)-L693)</f>
        <v/>
      </c>
      <c r="N693" s="47" t="str">
        <f t="shared" si="4"/>
        <v/>
      </c>
      <c r="O693" s="47" t="str">
        <f>IF(A693="","",Calculator!prev_heloc_prin_balance-N693)</f>
        <v/>
      </c>
      <c r="P693" s="47" t="str">
        <f t="shared" si="16"/>
        <v/>
      </c>
      <c r="Q693" s="40"/>
      <c r="R693" s="67" t="str">
        <f t="shared" si="5"/>
        <v/>
      </c>
      <c r="S693" s="68" t="str">
        <f t="shared" si="6"/>
        <v/>
      </c>
      <c r="T693" s="47" t="str">
        <f t="shared" si="7"/>
        <v/>
      </c>
      <c r="U693" s="47" t="str">
        <f t="shared" si="8"/>
        <v/>
      </c>
      <c r="V693" s="47" t="str">
        <f t="shared" si="9"/>
        <v/>
      </c>
      <c r="W693" s="47" t="str">
        <f t="shared" si="10"/>
        <v/>
      </c>
      <c r="X693" s="40"/>
      <c r="Y693" s="67" t="str">
        <f t="shared" si="11"/>
        <v/>
      </c>
      <c r="Z693" s="68" t="str">
        <f t="shared" si="12"/>
        <v/>
      </c>
      <c r="AA693" s="47" t="str">
        <f>IF(Y693="","",MIN($D$9+Calculator!free_cash_flow,AD692+AB693))</f>
        <v/>
      </c>
      <c r="AB693" s="47" t="str">
        <f t="shared" si="13"/>
        <v/>
      </c>
      <c r="AC693" s="47" t="str">
        <f t="shared" si="14"/>
        <v/>
      </c>
      <c r="AD693" s="47" t="str">
        <f t="shared" si="15"/>
        <v/>
      </c>
    </row>
    <row r="694" ht="12.75" customHeight="1">
      <c r="A694" s="67" t="str">
        <f>IF(OR(Calculator!prev_total_owed&lt;=0,Calculator!prev_total_owed=""),"",Calculator!prev_pmt_num+1)</f>
        <v/>
      </c>
      <c r="B694" s="68" t="str">
        <f t="shared" si="1"/>
        <v/>
      </c>
      <c r="C694" s="47" t="str">
        <f>IF(A694="","",MIN(D694+Calculator!prev_prin_balance,Calculator!loan_payment+J694))</f>
        <v/>
      </c>
      <c r="D694" s="47" t="str">
        <f>IF(A694="","",ROUND($D$6/12*MAX(0,(Calculator!prev_prin_balance)),2))</f>
        <v/>
      </c>
      <c r="E694" s="47" t="str">
        <f t="shared" si="2"/>
        <v/>
      </c>
      <c r="F694" s="47" t="str">
        <f>IF(A694="","",ROUND(SUM(Calculator!prev_prin_balance,-E694),2))</f>
        <v/>
      </c>
      <c r="G694" s="69" t="str">
        <f t="shared" si="3"/>
        <v/>
      </c>
      <c r="H694" s="47" t="str">
        <f>IF(A694="","",IF(Calculator!prev_prin_balance=0,MIN(Calculator!prev_heloc_prin_balance+Calculator!prev_heloc_int_balance+K694,MAX(0,Calculator!free_cash_flow+Calculator!loan_payment))+IF($O$7="No",0,Calculator!loan_payment+$I$6),IF($O$7="No",Calculator!free_cash_flow,$I$5)))</f>
        <v/>
      </c>
      <c r="I694" s="47" t="str">
        <f>IF(A694="","",IF($O$7="Yes",$I$6+Calculator!loan_payment,0))</f>
        <v/>
      </c>
      <c r="J694" s="47" t="str">
        <f>IF(A694="","",IF(Calculator!prev_prin_balance&lt;=0,0,IF(Calculator!prev_heloc_prin_balance&lt;Calculator!free_cash_flow,MAX(0,MIN($O$6,D694+Calculator!prev_prin_balance+Calculator!loan_payment)),0)))</f>
        <v/>
      </c>
      <c r="K694" s="47" t="str">
        <f>IF(A694="","",ROUND((B694-Calculator!prev_date)*(Calculator!prev_heloc_rate/$O$8)*MAX(0,Calculator!prev_heloc_prin_balance),2))</f>
        <v/>
      </c>
      <c r="L694" s="47" t="str">
        <f>IF(A694="","",MAX(0,MIN(1*H694,Calculator!prev_heloc_int_balance+K694)))</f>
        <v/>
      </c>
      <c r="M694" s="47" t="str">
        <f>IF(A694="","",(Calculator!prev_heloc_int_balance+K694)-L694)</f>
        <v/>
      </c>
      <c r="N694" s="47" t="str">
        <f t="shared" si="4"/>
        <v/>
      </c>
      <c r="O694" s="47" t="str">
        <f>IF(A694="","",Calculator!prev_heloc_prin_balance-N694)</f>
        <v/>
      </c>
      <c r="P694" s="47" t="str">
        <f t="shared" si="16"/>
        <v/>
      </c>
      <c r="Q694" s="40"/>
      <c r="R694" s="67" t="str">
        <f t="shared" si="5"/>
        <v/>
      </c>
      <c r="S694" s="68" t="str">
        <f t="shared" si="6"/>
        <v/>
      </c>
      <c r="T694" s="47" t="str">
        <f t="shared" si="7"/>
        <v/>
      </c>
      <c r="U694" s="47" t="str">
        <f t="shared" si="8"/>
        <v/>
      </c>
      <c r="V694" s="47" t="str">
        <f t="shared" si="9"/>
        <v/>
      </c>
      <c r="W694" s="47" t="str">
        <f t="shared" si="10"/>
        <v/>
      </c>
      <c r="X694" s="40"/>
      <c r="Y694" s="67" t="str">
        <f t="shared" si="11"/>
        <v/>
      </c>
      <c r="Z694" s="68" t="str">
        <f t="shared" si="12"/>
        <v/>
      </c>
      <c r="AA694" s="47" t="str">
        <f>IF(Y694="","",MIN($D$9+Calculator!free_cash_flow,AD693+AB694))</f>
        <v/>
      </c>
      <c r="AB694" s="47" t="str">
        <f t="shared" si="13"/>
        <v/>
      </c>
      <c r="AC694" s="47" t="str">
        <f t="shared" si="14"/>
        <v/>
      </c>
      <c r="AD694" s="47" t="str">
        <f t="shared" si="15"/>
        <v/>
      </c>
    </row>
    <row r="695" ht="12.75" customHeight="1">
      <c r="A695" s="67" t="str">
        <f>IF(OR(Calculator!prev_total_owed&lt;=0,Calculator!prev_total_owed=""),"",Calculator!prev_pmt_num+1)</f>
        <v/>
      </c>
      <c r="B695" s="68" t="str">
        <f t="shared" si="1"/>
        <v/>
      </c>
      <c r="C695" s="47" t="str">
        <f>IF(A695="","",MIN(D695+Calculator!prev_prin_balance,Calculator!loan_payment+J695))</f>
        <v/>
      </c>
      <c r="D695" s="47" t="str">
        <f>IF(A695="","",ROUND($D$6/12*MAX(0,(Calculator!prev_prin_balance)),2))</f>
        <v/>
      </c>
      <c r="E695" s="47" t="str">
        <f t="shared" si="2"/>
        <v/>
      </c>
      <c r="F695" s="47" t="str">
        <f>IF(A695="","",ROUND(SUM(Calculator!prev_prin_balance,-E695),2))</f>
        <v/>
      </c>
      <c r="G695" s="69" t="str">
        <f t="shared" si="3"/>
        <v/>
      </c>
      <c r="H695" s="47" t="str">
        <f>IF(A695="","",IF(Calculator!prev_prin_balance=0,MIN(Calculator!prev_heloc_prin_balance+Calculator!prev_heloc_int_balance+K695,MAX(0,Calculator!free_cash_flow+Calculator!loan_payment))+IF($O$7="No",0,Calculator!loan_payment+$I$6),IF($O$7="No",Calculator!free_cash_flow,$I$5)))</f>
        <v/>
      </c>
      <c r="I695" s="47" t="str">
        <f>IF(A695="","",IF($O$7="Yes",$I$6+Calculator!loan_payment,0))</f>
        <v/>
      </c>
      <c r="J695" s="47" t="str">
        <f>IF(A695="","",IF(Calculator!prev_prin_balance&lt;=0,0,IF(Calculator!prev_heloc_prin_balance&lt;Calculator!free_cash_flow,MAX(0,MIN($O$6,D695+Calculator!prev_prin_balance+Calculator!loan_payment)),0)))</f>
        <v/>
      </c>
      <c r="K695" s="47" t="str">
        <f>IF(A695="","",ROUND((B695-Calculator!prev_date)*(Calculator!prev_heloc_rate/$O$8)*MAX(0,Calculator!prev_heloc_prin_balance),2))</f>
        <v/>
      </c>
      <c r="L695" s="47" t="str">
        <f>IF(A695="","",MAX(0,MIN(1*H695,Calculator!prev_heloc_int_balance+K695)))</f>
        <v/>
      </c>
      <c r="M695" s="47" t="str">
        <f>IF(A695="","",(Calculator!prev_heloc_int_balance+K695)-L695)</f>
        <v/>
      </c>
      <c r="N695" s="47" t="str">
        <f t="shared" si="4"/>
        <v/>
      </c>
      <c r="O695" s="47" t="str">
        <f>IF(A695="","",Calculator!prev_heloc_prin_balance-N695)</f>
        <v/>
      </c>
      <c r="P695" s="47" t="str">
        <f t="shared" si="16"/>
        <v/>
      </c>
      <c r="Q695" s="40"/>
      <c r="R695" s="67" t="str">
        <f t="shared" si="5"/>
        <v/>
      </c>
      <c r="S695" s="68" t="str">
        <f t="shared" si="6"/>
        <v/>
      </c>
      <c r="T695" s="47" t="str">
        <f t="shared" si="7"/>
        <v/>
      </c>
      <c r="U695" s="47" t="str">
        <f t="shared" si="8"/>
        <v/>
      </c>
      <c r="V695" s="47" t="str">
        <f t="shared" si="9"/>
        <v/>
      </c>
      <c r="W695" s="47" t="str">
        <f t="shared" si="10"/>
        <v/>
      </c>
      <c r="X695" s="40"/>
      <c r="Y695" s="67" t="str">
        <f t="shared" si="11"/>
        <v/>
      </c>
      <c r="Z695" s="68" t="str">
        <f t="shared" si="12"/>
        <v/>
      </c>
      <c r="AA695" s="47" t="str">
        <f>IF(Y695="","",MIN($D$9+Calculator!free_cash_flow,AD694+AB695))</f>
        <v/>
      </c>
      <c r="AB695" s="47" t="str">
        <f t="shared" si="13"/>
        <v/>
      </c>
      <c r="AC695" s="47" t="str">
        <f t="shared" si="14"/>
        <v/>
      </c>
      <c r="AD695" s="47" t="str">
        <f t="shared" si="15"/>
        <v/>
      </c>
    </row>
    <row r="696" ht="12.75" customHeight="1">
      <c r="A696" s="67" t="str">
        <f>IF(OR(Calculator!prev_total_owed&lt;=0,Calculator!prev_total_owed=""),"",Calculator!prev_pmt_num+1)</f>
        <v/>
      </c>
      <c r="B696" s="68" t="str">
        <f t="shared" si="1"/>
        <v/>
      </c>
      <c r="C696" s="47" t="str">
        <f>IF(A696="","",MIN(D696+Calculator!prev_prin_balance,Calculator!loan_payment+J696))</f>
        <v/>
      </c>
      <c r="D696" s="47" t="str">
        <f>IF(A696="","",ROUND($D$6/12*MAX(0,(Calculator!prev_prin_balance)),2))</f>
        <v/>
      </c>
      <c r="E696" s="47" t="str">
        <f t="shared" si="2"/>
        <v/>
      </c>
      <c r="F696" s="47" t="str">
        <f>IF(A696="","",ROUND(SUM(Calculator!prev_prin_balance,-E696),2))</f>
        <v/>
      </c>
      <c r="G696" s="69" t="str">
        <f t="shared" si="3"/>
        <v/>
      </c>
      <c r="H696" s="47" t="str">
        <f>IF(A696="","",IF(Calculator!prev_prin_balance=0,MIN(Calculator!prev_heloc_prin_balance+Calculator!prev_heloc_int_balance+K696,MAX(0,Calculator!free_cash_flow+Calculator!loan_payment))+IF($O$7="No",0,Calculator!loan_payment+$I$6),IF($O$7="No",Calculator!free_cash_flow,$I$5)))</f>
        <v/>
      </c>
      <c r="I696" s="47" t="str">
        <f>IF(A696="","",IF($O$7="Yes",$I$6+Calculator!loan_payment,0))</f>
        <v/>
      </c>
      <c r="J696" s="47" t="str">
        <f>IF(A696="","",IF(Calculator!prev_prin_balance&lt;=0,0,IF(Calculator!prev_heloc_prin_balance&lt;Calculator!free_cash_flow,MAX(0,MIN($O$6,D696+Calculator!prev_prin_balance+Calculator!loan_payment)),0)))</f>
        <v/>
      </c>
      <c r="K696" s="47" t="str">
        <f>IF(A696="","",ROUND((B696-Calculator!prev_date)*(Calculator!prev_heloc_rate/$O$8)*MAX(0,Calculator!prev_heloc_prin_balance),2))</f>
        <v/>
      </c>
      <c r="L696" s="47" t="str">
        <f>IF(A696="","",MAX(0,MIN(1*H696,Calculator!prev_heloc_int_balance+K696)))</f>
        <v/>
      </c>
      <c r="M696" s="47" t="str">
        <f>IF(A696="","",(Calculator!prev_heloc_int_balance+K696)-L696)</f>
        <v/>
      </c>
      <c r="N696" s="47" t="str">
        <f t="shared" si="4"/>
        <v/>
      </c>
      <c r="O696" s="47" t="str">
        <f>IF(A696="","",Calculator!prev_heloc_prin_balance-N696)</f>
        <v/>
      </c>
      <c r="P696" s="47" t="str">
        <f t="shared" si="16"/>
        <v/>
      </c>
      <c r="Q696" s="40"/>
      <c r="R696" s="67" t="str">
        <f t="shared" si="5"/>
        <v/>
      </c>
      <c r="S696" s="68" t="str">
        <f t="shared" si="6"/>
        <v/>
      </c>
      <c r="T696" s="47" t="str">
        <f t="shared" si="7"/>
        <v/>
      </c>
      <c r="U696" s="47" t="str">
        <f t="shared" si="8"/>
        <v/>
      </c>
      <c r="V696" s="47" t="str">
        <f t="shared" si="9"/>
        <v/>
      </c>
      <c r="W696" s="47" t="str">
        <f t="shared" si="10"/>
        <v/>
      </c>
      <c r="X696" s="40"/>
      <c r="Y696" s="67" t="str">
        <f t="shared" si="11"/>
        <v/>
      </c>
      <c r="Z696" s="68" t="str">
        <f t="shared" si="12"/>
        <v/>
      </c>
      <c r="AA696" s="47" t="str">
        <f>IF(Y696="","",MIN($D$9+Calculator!free_cash_flow,AD695+AB696))</f>
        <v/>
      </c>
      <c r="AB696" s="47" t="str">
        <f t="shared" si="13"/>
        <v/>
      </c>
      <c r="AC696" s="47" t="str">
        <f t="shared" si="14"/>
        <v/>
      </c>
      <c r="AD696" s="47" t="str">
        <f t="shared" si="15"/>
        <v/>
      </c>
    </row>
    <row r="697" ht="12.75" customHeight="1">
      <c r="A697" s="67" t="str">
        <f>IF(OR(Calculator!prev_total_owed&lt;=0,Calculator!prev_total_owed=""),"",Calculator!prev_pmt_num+1)</f>
        <v/>
      </c>
      <c r="B697" s="68" t="str">
        <f t="shared" si="1"/>
        <v/>
      </c>
      <c r="C697" s="47" t="str">
        <f>IF(A697="","",MIN(D697+Calculator!prev_prin_balance,Calculator!loan_payment+J697))</f>
        <v/>
      </c>
      <c r="D697" s="47" t="str">
        <f>IF(A697="","",ROUND($D$6/12*MAX(0,(Calculator!prev_prin_balance)),2))</f>
        <v/>
      </c>
      <c r="E697" s="47" t="str">
        <f t="shared" si="2"/>
        <v/>
      </c>
      <c r="F697" s="47" t="str">
        <f>IF(A697="","",ROUND(SUM(Calculator!prev_prin_balance,-E697),2))</f>
        <v/>
      </c>
      <c r="G697" s="69" t="str">
        <f t="shared" si="3"/>
        <v/>
      </c>
      <c r="H697" s="47" t="str">
        <f>IF(A697="","",IF(Calculator!prev_prin_balance=0,MIN(Calculator!prev_heloc_prin_balance+Calculator!prev_heloc_int_balance+K697,MAX(0,Calculator!free_cash_flow+Calculator!loan_payment))+IF($O$7="No",0,Calculator!loan_payment+$I$6),IF($O$7="No",Calculator!free_cash_flow,$I$5)))</f>
        <v/>
      </c>
      <c r="I697" s="47" t="str">
        <f>IF(A697="","",IF($O$7="Yes",$I$6+Calculator!loan_payment,0))</f>
        <v/>
      </c>
      <c r="J697" s="47" t="str">
        <f>IF(A697="","",IF(Calculator!prev_prin_balance&lt;=0,0,IF(Calculator!prev_heloc_prin_balance&lt;Calculator!free_cash_flow,MAX(0,MIN($O$6,D697+Calculator!prev_prin_balance+Calculator!loan_payment)),0)))</f>
        <v/>
      </c>
      <c r="K697" s="47" t="str">
        <f>IF(A697="","",ROUND((B697-Calculator!prev_date)*(Calculator!prev_heloc_rate/$O$8)*MAX(0,Calculator!prev_heloc_prin_balance),2))</f>
        <v/>
      </c>
      <c r="L697" s="47" t="str">
        <f>IF(A697="","",MAX(0,MIN(1*H697,Calculator!prev_heloc_int_balance+K697)))</f>
        <v/>
      </c>
      <c r="M697" s="47" t="str">
        <f>IF(A697="","",(Calculator!prev_heloc_int_balance+K697)-L697)</f>
        <v/>
      </c>
      <c r="N697" s="47" t="str">
        <f t="shared" si="4"/>
        <v/>
      </c>
      <c r="O697" s="47" t="str">
        <f>IF(A697="","",Calculator!prev_heloc_prin_balance-N697)</f>
        <v/>
      </c>
      <c r="P697" s="47" t="str">
        <f t="shared" si="16"/>
        <v/>
      </c>
      <c r="Q697" s="40"/>
      <c r="R697" s="67" t="str">
        <f t="shared" si="5"/>
        <v/>
      </c>
      <c r="S697" s="68" t="str">
        <f t="shared" si="6"/>
        <v/>
      </c>
      <c r="T697" s="47" t="str">
        <f t="shared" si="7"/>
        <v/>
      </c>
      <c r="U697" s="47" t="str">
        <f t="shared" si="8"/>
        <v/>
      </c>
      <c r="V697" s="47" t="str">
        <f t="shared" si="9"/>
        <v/>
      </c>
      <c r="W697" s="47" t="str">
        <f t="shared" si="10"/>
        <v/>
      </c>
      <c r="X697" s="40"/>
      <c r="Y697" s="67" t="str">
        <f t="shared" si="11"/>
        <v/>
      </c>
      <c r="Z697" s="68" t="str">
        <f t="shared" si="12"/>
        <v/>
      </c>
      <c r="AA697" s="47" t="str">
        <f>IF(Y697="","",MIN($D$9+Calculator!free_cash_flow,AD696+AB697))</f>
        <v/>
      </c>
      <c r="AB697" s="47" t="str">
        <f t="shared" si="13"/>
        <v/>
      </c>
      <c r="AC697" s="47" t="str">
        <f t="shared" si="14"/>
        <v/>
      </c>
      <c r="AD697" s="47" t="str">
        <f t="shared" si="15"/>
        <v/>
      </c>
    </row>
    <row r="698" ht="12.75" customHeight="1">
      <c r="A698" s="67" t="str">
        <f>IF(OR(Calculator!prev_total_owed&lt;=0,Calculator!prev_total_owed=""),"",Calculator!prev_pmt_num+1)</f>
        <v/>
      </c>
      <c r="B698" s="68" t="str">
        <f t="shared" si="1"/>
        <v/>
      </c>
      <c r="C698" s="47" t="str">
        <f>IF(A698="","",MIN(D698+Calculator!prev_prin_balance,Calculator!loan_payment+J698))</f>
        <v/>
      </c>
      <c r="D698" s="47" t="str">
        <f>IF(A698="","",ROUND($D$6/12*MAX(0,(Calculator!prev_prin_balance)),2))</f>
        <v/>
      </c>
      <c r="E698" s="47" t="str">
        <f t="shared" si="2"/>
        <v/>
      </c>
      <c r="F698" s="47" t="str">
        <f>IF(A698="","",ROUND(SUM(Calculator!prev_prin_balance,-E698),2))</f>
        <v/>
      </c>
      <c r="G698" s="69" t="str">
        <f t="shared" si="3"/>
        <v/>
      </c>
      <c r="H698" s="47" t="str">
        <f>IF(A698="","",IF(Calculator!prev_prin_balance=0,MIN(Calculator!prev_heloc_prin_balance+Calculator!prev_heloc_int_balance+K698,MAX(0,Calculator!free_cash_flow+Calculator!loan_payment))+IF($O$7="No",0,Calculator!loan_payment+$I$6),IF($O$7="No",Calculator!free_cash_flow,$I$5)))</f>
        <v/>
      </c>
      <c r="I698" s="47" t="str">
        <f>IF(A698="","",IF($O$7="Yes",$I$6+Calculator!loan_payment,0))</f>
        <v/>
      </c>
      <c r="J698" s="47" t="str">
        <f>IF(A698="","",IF(Calculator!prev_prin_balance&lt;=0,0,IF(Calculator!prev_heloc_prin_balance&lt;Calculator!free_cash_flow,MAX(0,MIN($O$6,D698+Calculator!prev_prin_balance+Calculator!loan_payment)),0)))</f>
        <v/>
      </c>
      <c r="K698" s="47" t="str">
        <f>IF(A698="","",ROUND((B698-Calculator!prev_date)*(Calculator!prev_heloc_rate/$O$8)*MAX(0,Calculator!prev_heloc_prin_balance),2))</f>
        <v/>
      </c>
      <c r="L698" s="47" t="str">
        <f>IF(A698="","",MAX(0,MIN(1*H698,Calculator!prev_heloc_int_balance+K698)))</f>
        <v/>
      </c>
      <c r="M698" s="47" t="str">
        <f>IF(A698="","",(Calculator!prev_heloc_int_balance+K698)-L698)</f>
        <v/>
      </c>
      <c r="N698" s="47" t="str">
        <f t="shared" si="4"/>
        <v/>
      </c>
      <c r="O698" s="47" t="str">
        <f>IF(A698="","",Calculator!prev_heloc_prin_balance-N698)</f>
        <v/>
      </c>
      <c r="P698" s="47" t="str">
        <f t="shared" si="16"/>
        <v/>
      </c>
      <c r="Q698" s="40"/>
      <c r="R698" s="67" t="str">
        <f t="shared" si="5"/>
        <v/>
      </c>
      <c r="S698" s="68" t="str">
        <f t="shared" si="6"/>
        <v/>
      </c>
      <c r="T698" s="47" t="str">
        <f t="shared" si="7"/>
        <v/>
      </c>
      <c r="U698" s="47" t="str">
        <f t="shared" si="8"/>
        <v/>
      </c>
      <c r="V698" s="47" t="str">
        <f t="shared" si="9"/>
        <v/>
      </c>
      <c r="W698" s="47" t="str">
        <f t="shared" si="10"/>
        <v/>
      </c>
      <c r="X698" s="40"/>
      <c r="Y698" s="67" t="str">
        <f t="shared" si="11"/>
        <v/>
      </c>
      <c r="Z698" s="68" t="str">
        <f t="shared" si="12"/>
        <v/>
      </c>
      <c r="AA698" s="47" t="str">
        <f>IF(Y698="","",MIN($D$9+Calculator!free_cash_flow,AD697+AB698))</f>
        <v/>
      </c>
      <c r="AB698" s="47" t="str">
        <f t="shared" si="13"/>
        <v/>
      </c>
      <c r="AC698" s="47" t="str">
        <f t="shared" si="14"/>
        <v/>
      </c>
      <c r="AD698" s="47" t="str">
        <f t="shared" si="15"/>
        <v/>
      </c>
    </row>
    <row r="699" ht="12.75" customHeight="1">
      <c r="A699" s="67" t="str">
        <f>IF(OR(Calculator!prev_total_owed&lt;=0,Calculator!prev_total_owed=""),"",Calculator!prev_pmt_num+1)</f>
        <v/>
      </c>
      <c r="B699" s="68" t="str">
        <f t="shared" si="1"/>
        <v/>
      </c>
      <c r="C699" s="47" t="str">
        <f>IF(A699="","",MIN(D699+Calculator!prev_prin_balance,Calculator!loan_payment+J699))</f>
        <v/>
      </c>
      <c r="D699" s="47" t="str">
        <f>IF(A699="","",ROUND($D$6/12*MAX(0,(Calculator!prev_prin_balance)),2))</f>
        <v/>
      </c>
      <c r="E699" s="47" t="str">
        <f t="shared" si="2"/>
        <v/>
      </c>
      <c r="F699" s="47" t="str">
        <f>IF(A699="","",ROUND(SUM(Calculator!prev_prin_balance,-E699),2))</f>
        <v/>
      </c>
      <c r="G699" s="69" t="str">
        <f t="shared" si="3"/>
        <v/>
      </c>
      <c r="H699" s="47" t="str">
        <f>IF(A699="","",IF(Calculator!prev_prin_balance=0,MIN(Calculator!prev_heloc_prin_balance+Calculator!prev_heloc_int_balance+K699,MAX(0,Calculator!free_cash_flow+Calculator!loan_payment))+IF($O$7="No",0,Calculator!loan_payment+$I$6),IF($O$7="No",Calculator!free_cash_flow,$I$5)))</f>
        <v/>
      </c>
      <c r="I699" s="47" t="str">
        <f>IF(A699="","",IF($O$7="Yes",$I$6+Calculator!loan_payment,0))</f>
        <v/>
      </c>
      <c r="J699" s="47" t="str">
        <f>IF(A699="","",IF(Calculator!prev_prin_balance&lt;=0,0,IF(Calculator!prev_heloc_prin_balance&lt;Calculator!free_cash_flow,MAX(0,MIN($O$6,D699+Calculator!prev_prin_balance+Calculator!loan_payment)),0)))</f>
        <v/>
      </c>
      <c r="K699" s="47" t="str">
        <f>IF(A699="","",ROUND((B699-Calculator!prev_date)*(Calculator!prev_heloc_rate/$O$8)*MAX(0,Calculator!prev_heloc_prin_balance),2))</f>
        <v/>
      </c>
      <c r="L699" s="47" t="str">
        <f>IF(A699="","",MAX(0,MIN(1*H699,Calculator!prev_heloc_int_balance+K699)))</f>
        <v/>
      </c>
      <c r="M699" s="47" t="str">
        <f>IF(A699="","",(Calculator!prev_heloc_int_balance+K699)-L699)</f>
        <v/>
      </c>
      <c r="N699" s="47" t="str">
        <f t="shared" si="4"/>
        <v/>
      </c>
      <c r="O699" s="47" t="str">
        <f>IF(A699="","",Calculator!prev_heloc_prin_balance-N699)</f>
        <v/>
      </c>
      <c r="P699" s="47" t="str">
        <f t="shared" si="16"/>
        <v/>
      </c>
      <c r="Q699" s="40"/>
      <c r="R699" s="67" t="str">
        <f t="shared" si="5"/>
        <v/>
      </c>
      <c r="S699" s="68" t="str">
        <f t="shared" si="6"/>
        <v/>
      </c>
      <c r="T699" s="47" t="str">
        <f t="shared" si="7"/>
        <v/>
      </c>
      <c r="U699" s="47" t="str">
        <f t="shared" si="8"/>
        <v/>
      </c>
      <c r="V699" s="47" t="str">
        <f t="shared" si="9"/>
        <v/>
      </c>
      <c r="W699" s="47" t="str">
        <f t="shared" si="10"/>
        <v/>
      </c>
      <c r="X699" s="40"/>
      <c r="Y699" s="67" t="str">
        <f t="shared" si="11"/>
        <v/>
      </c>
      <c r="Z699" s="68" t="str">
        <f t="shared" si="12"/>
        <v/>
      </c>
      <c r="AA699" s="47" t="str">
        <f>IF(Y699="","",MIN($D$9+Calculator!free_cash_flow,AD698+AB699))</f>
        <v/>
      </c>
      <c r="AB699" s="47" t="str">
        <f t="shared" si="13"/>
        <v/>
      </c>
      <c r="AC699" s="47" t="str">
        <f t="shared" si="14"/>
        <v/>
      </c>
      <c r="AD699" s="47" t="str">
        <f t="shared" si="15"/>
        <v/>
      </c>
    </row>
    <row r="700" ht="12.75" customHeight="1">
      <c r="A700" s="67" t="str">
        <f>IF(OR(Calculator!prev_total_owed&lt;=0,Calculator!prev_total_owed=""),"",Calculator!prev_pmt_num+1)</f>
        <v/>
      </c>
      <c r="B700" s="68" t="str">
        <f t="shared" si="1"/>
        <v/>
      </c>
      <c r="C700" s="47" t="str">
        <f>IF(A700="","",MIN(D700+Calculator!prev_prin_balance,Calculator!loan_payment+J700))</f>
        <v/>
      </c>
      <c r="D700" s="47" t="str">
        <f>IF(A700="","",ROUND($D$6/12*MAX(0,(Calculator!prev_prin_balance)),2))</f>
        <v/>
      </c>
      <c r="E700" s="47" t="str">
        <f t="shared" si="2"/>
        <v/>
      </c>
      <c r="F700" s="47" t="str">
        <f>IF(A700="","",ROUND(SUM(Calculator!prev_prin_balance,-E700),2))</f>
        <v/>
      </c>
      <c r="G700" s="69" t="str">
        <f t="shared" si="3"/>
        <v/>
      </c>
      <c r="H700" s="47" t="str">
        <f>IF(A700="","",IF(Calculator!prev_prin_balance=0,MIN(Calculator!prev_heloc_prin_balance+Calculator!prev_heloc_int_balance+K700,MAX(0,Calculator!free_cash_flow+Calculator!loan_payment))+IF($O$7="No",0,Calculator!loan_payment+$I$6),IF($O$7="No",Calculator!free_cash_flow,$I$5)))</f>
        <v/>
      </c>
      <c r="I700" s="47" t="str">
        <f>IF(A700="","",IF($O$7="Yes",$I$6+Calculator!loan_payment,0))</f>
        <v/>
      </c>
      <c r="J700" s="47" t="str">
        <f>IF(A700="","",IF(Calculator!prev_prin_balance&lt;=0,0,IF(Calculator!prev_heloc_prin_balance&lt;Calculator!free_cash_flow,MAX(0,MIN($O$6,D700+Calculator!prev_prin_balance+Calculator!loan_payment)),0)))</f>
        <v/>
      </c>
      <c r="K700" s="47" t="str">
        <f>IF(A700="","",ROUND((B700-Calculator!prev_date)*(Calculator!prev_heloc_rate/$O$8)*MAX(0,Calculator!prev_heloc_prin_balance),2))</f>
        <v/>
      </c>
      <c r="L700" s="47" t="str">
        <f>IF(A700="","",MAX(0,MIN(1*H700,Calculator!prev_heloc_int_balance+K700)))</f>
        <v/>
      </c>
      <c r="M700" s="47" t="str">
        <f>IF(A700="","",(Calculator!prev_heloc_int_balance+K700)-L700)</f>
        <v/>
      </c>
      <c r="N700" s="47" t="str">
        <f t="shared" si="4"/>
        <v/>
      </c>
      <c r="O700" s="47" t="str">
        <f>IF(A700="","",Calculator!prev_heloc_prin_balance-N700)</f>
        <v/>
      </c>
      <c r="P700" s="47" t="str">
        <f t="shared" si="16"/>
        <v/>
      </c>
      <c r="Q700" s="40"/>
      <c r="R700" s="67" t="str">
        <f t="shared" si="5"/>
        <v/>
      </c>
      <c r="S700" s="68" t="str">
        <f t="shared" si="6"/>
        <v/>
      </c>
      <c r="T700" s="47" t="str">
        <f t="shared" si="7"/>
        <v/>
      </c>
      <c r="U700" s="47" t="str">
        <f t="shared" si="8"/>
        <v/>
      </c>
      <c r="V700" s="47" t="str">
        <f t="shared" si="9"/>
        <v/>
      </c>
      <c r="W700" s="47" t="str">
        <f t="shared" si="10"/>
        <v/>
      </c>
      <c r="X700" s="40"/>
      <c r="Y700" s="67" t="str">
        <f t="shared" si="11"/>
        <v/>
      </c>
      <c r="Z700" s="68" t="str">
        <f t="shared" si="12"/>
        <v/>
      </c>
      <c r="AA700" s="47" t="str">
        <f>IF(Y700="","",MIN($D$9+Calculator!free_cash_flow,AD699+AB700))</f>
        <v/>
      </c>
      <c r="AB700" s="47" t="str">
        <f t="shared" si="13"/>
        <v/>
      </c>
      <c r="AC700" s="47" t="str">
        <f t="shared" si="14"/>
        <v/>
      </c>
      <c r="AD700" s="47" t="str">
        <f t="shared" si="15"/>
        <v/>
      </c>
    </row>
    <row r="701" ht="12.75" customHeight="1">
      <c r="A701" s="67" t="str">
        <f>IF(OR(Calculator!prev_total_owed&lt;=0,Calculator!prev_total_owed=""),"",Calculator!prev_pmt_num+1)</f>
        <v/>
      </c>
      <c r="B701" s="68" t="str">
        <f t="shared" si="1"/>
        <v/>
      </c>
      <c r="C701" s="47" t="str">
        <f>IF(A701="","",MIN(D701+Calculator!prev_prin_balance,Calculator!loan_payment+J701))</f>
        <v/>
      </c>
      <c r="D701" s="47" t="str">
        <f>IF(A701="","",ROUND($D$6/12*MAX(0,(Calculator!prev_prin_balance)),2))</f>
        <v/>
      </c>
      <c r="E701" s="47" t="str">
        <f t="shared" si="2"/>
        <v/>
      </c>
      <c r="F701" s="47" t="str">
        <f>IF(A701="","",ROUND(SUM(Calculator!prev_prin_balance,-E701),2))</f>
        <v/>
      </c>
      <c r="G701" s="69" t="str">
        <f t="shared" si="3"/>
        <v/>
      </c>
      <c r="H701" s="47" t="str">
        <f>IF(A701="","",IF(Calculator!prev_prin_balance=0,MIN(Calculator!prev_heloc_prin_balance+Calculator!prev_heloc_int_balance+K701,MAX(0,Calculator!free_cash_flow+Calculator!loan_payment))+IF($O$7="No",0,Calculator!loan_payment+$I$6),IF($O$7="No",Calculator!free_cash_flow,$I$5)))</f>
        <v/>
      </c>
      <c r="I701" s="47" t="str">
        <f>IF(A701="","",IF($O$7="Yes",$I$6+Calculator!loan_payment,0))</f>
        <v/>
      </c>
      <c r="J701" s="47" t="str">
        <f>IF(A701="","",IF(Calculator!prev_prin_balance&lt;=0,0,IF(Calculator!prev_heloc_prin_balance&lt;Calculator!free_cash_flow,MAX(0,MIN($O$6,D701+Calculator!prev_prin_balance+Calculator!loan_payment)),0)))</f>
        <v/>
      </c>
      <c r="K701" s="47" t="str">
        <f>IF(A701="","",ROUND((B701-Calculator!prev_date)*(Calculator!prev_heloc_rate/$O$8)*MAX(0,Calculator!prev_heloc_prin_balance),2))</f>
        <v/>
      </c>
      <c r="L701" s="47" t="str">
        <f>IF(A701="","",MAX(0,MIN(1*H701,Calculator!prev_heloc_int_balance+K701)))</f>
        <v/>
      </c>
      <c r="M701" s="47" t="str">
        <f>IF(A701="","",(Calculator!prev_heloc_int_balance+K701)-L701)</f>
        <v/>
      </c>
      <c r="N701" s="47" t="str">
        <f t="shared" si="4"/>
        <v/>
      </c>
      <c r="O701" s="47" t="str">
        <f>IF(A701="","",Calculator!prev_heloc_prin_balance-N701)</f>
        <v/>
      </c>
      <c r="P701" s="47" t="str">
        <f t="shared" si="16"/>
        <v/>
      </c>
      <c r="Q701" s="40"/>
      <c r="R701" s="67" t="str">
        <f t="shared" si="5"/>
        <v/>
      </c>
      <c r="S701" s="68" t="str">
        <f t="shared" si="6"/>
        <v/>
      </c>
      <c r="T701" s="47" t="str">
        <f t="shared" si="7"/>
        <v/>
      </c>
      <c r="U701" s="47" t="str">
        <f t="shared" si="8"/>
        <v/>
      </c>
      <c r="V701" s="47" t="str">
        <f t="shared" si="9"/>
        <v/>
      </c>
      <c r="W701" s="47" t="str">
        <f t="shared" si="10"/>
        <v/>
      </c>
      <c r="X701" s="40"/>
      <c r="Y701" s="67" t="str">
        <f t="shared" si="11"/>
        <v/>
      </c>
      <c r="Z701" s="68" t="str">
        <f t="shared" si="12"/>
        <v/>
      </c>
      <c r="AA701" s="47" t="str">
        <f>IF(Y701="","",MIN($D$9+Calculator!free_cash_flow,AD700+AB701))</f>
        <v/>
      </c>
      <c r="AB701" s="47" t="str">
        <f t="shared" si="13"/>
        <v/>
      </c>
      <c r="AC701" s="47" t="str">
        <f t="shared" si="14"/>
        <v/>
      </c>
      <c r="AD701" s="47" t="str">
        <f t="shared" si="15"/>
        <v/>
      </c>
    </row>
    <row r="702" ht="12.75" customHeight="1">
      <c r="A702" s="67" t="str">
        <f>IF(OR(Calculator!prev_total_owed&lt;=0,Calculator!prev_total_owed=""),"",Calculator!prev_pmt_num+1)</f>
        <v/>
      </c>
      <c r="B702" s="68" t="str">
        <f t="shared" si="1"/>
        <v/>
      </c>
      <c r="C702" s="47" t="str">
        <f>IF(A702="","",MIN(D702+Calculator!prev_prin_balance,Calculator!loan_payment+J702))</f>
        <v/>
      </c>
      <c r="D702" s="47" t="str">
        <f>IF(A702="","",ROUND($D$6/12*MAX(0,(Calculator!prev_prin_balance)),2))</f>
        <v/>
      </c>
      <c r="E702" s="47" t="str">
        <f t="shared" si="2"/>
        <v/>
      </c>
      <c r="F702" s="47" t="str">
        <f>IF(A702="","",ROUND(SUM(Calculator!prev_prin_balance,-E702),2))</f>
        <v/>
      </c>
      <c r="G702" s="69" t="str">
        <f t="shared" si="3"/>
        <v/>
      </c>
      <c r="H702" s="47" t="str">
        <f>IF(A702="","",IF(Calculator!prev_prin_balance=0,MIN(Calculator!prev_heloc_prin_balance+Calculator!prev_heloc_int_balance+K702,MAX(0,Calculator!free_cash_flow+Calculator!loan_payment))+IF($O$7="No",0,Calculator!loan_payment+$I$6),IF($O$7="No",Calculator!free_cash_flow,$I$5)))</f>
        <v/>
      </c>
      <c r="I702" s="47" t="str">
        <f>IF(A702="","",IF($O$7="Yes",$I$6+Calculator!loan_payment,0))</f>
        <v/>
      </c>
      <c r="J702" s="47" t="str">
        <f>IF(A702="","",IF(Calculator!prev_prin_balance&lt;=0,0,IF(Calculator!prev_heloc_prin_balance&lt;Calculator!free_cash_flow,MAX(0,MIN($O$6,D702+Calculator!prev_prin_balance+Calculator!loan_payment)),0)))</f>
        <v/>
      </c>
      <c r="K702" s="47" t="str">
        <f>IF(A702="","",ROUND((B702-Calculator!prev_date)*(Calculator!prev_heloc_rate/$O$8)*MAX(0,Calculator!prev_heloc_prin_balance),2))</f>
        <v/>
      </c>
      <c r="L702" s="47" t="str">
        <f>IF(A702="","",MAX(0,MIN(1*H702,Calculator!prev_heloc_int_balance+K702)))</f>
        <v/>
      </c>
      <c r="M702" s="47" t="str">
        <f>IF(A702="","",(Calculator!prev_heloc_int_balance+K702)-L702)</f>
        <v/>
      </c>
      <c r="N702" s="47" t="str">
        <f t="shared" si="4"/>
        <v/>
      </c>
      <c r="O702" s="47" t="str">
        <f>IF(A702="","",Calculator!prev_heloc_prin_balance-N702)</f>
        <v/>
      </c>
      <c r="P702" s="47" t="str">
        <f t="shared" si="16"/>
        <v/>
      </c>
      <c r="Q702" s="40"/>
      <c r="R702" s="67" t="str">
        <f t="shared" si="5"/>
        <v/>
      </c>
      <c r="S702" s="68" t="str">
        <f t="shared" si="6"/>
        <v/>
      </c>
      <c r="T702" s="47" t="str">
        <f t="shared" si="7"/>
        <v/>
      </c>
      <c r="U702" s="47" t="str">
        <f t="shared" si="8"/>
        <v/>
      </c>
      <c r="V702" s="47" t="str">
        <f t="shared" si="9"/>
        <v/>
      </c>
      <c r="W702" s="47" t="str">
        <f t="shared" si="10"/>
        <v/>
      </c>
      <c r="X702" s="40"/>
      <c r="Y702" s="67" t="str">
        <f t="shared" si="11"/>
        <v/>
      </c>
      <c r="Z702" s="68" t="str">
        <f t="shared" si="12"/>
        <v/>
      </c>
      <c r="AA702" s="47" t="str">
        <f>IF(Y702="","",MIN($D$9+Calculator!free_cash_flow,AD701+AB702))</f>
        <v/>
      </c>
      <c r="AB702" s="47" t="str">
        <f t="shared" si="13"/>
        <v/>
      </c>
      <c r="AC702" s="47" t="str">
        <f t="shared" si="14"/>
        <v/>
      </c>
      <c r="AD702" s="47" t="str">
        <f t="shared" si="15"/>
        <v/>
      </c>
    </row>
    <row r="703" ht="12.75" customHeight="1">
      <c r="A703" s="67" t="str">
        <f>IF(OR(Calculator!prev_total_owed&lt;=0,Calculator!prev_total_owed=""),"",Calculator!prev_pmt_num+1)</f>
        <v/>
      </c>
      <c r="B703" s="68" t="str">
        <f t="shared" si="1"/>
        <v/>
      </c>
      <c r="C703" s="47" t="str">
        <f>IF(A703="","",MIN(D703+Calculator!prev_prin_balance,Calculator!loan_payment+J703))</f>
        <v/>
      </c>
      <c r="D703" s="47" t="str">
        <f>IF(A703="","",ROUND($D$6/12*MAX(0,(Calculator!prev_prin_balance)),2))</f>
        <v/>
      </c>
      <c r="E703" s="47" t="str">
        <f t="shared" si="2"/>
        <v/>
      </c>
      <c r="F703" s="47" t="str">
        <f>IF(A703="","",ROUND(SUM(Calculator!prev_prin_balance,-E703),2))</f>
        <v/>
      </c>
      <c r="G703" s="69" t="str">
        <f t="shared" si="3"/>
        <v/>
      </c>
      <c r="H703" s="47" t="str">
        <f>IF(A703="","",IF(Calculator!prev_prin_balance=0,MIN(Calculator!prev_heloc_prin_balance+Calculator!prev_heloc_int_balance+K703,MAX(0,Calculator!free_cash_flow+Calculator!loan_payment))+IF($O$7="No",0,Calculator!loan_payment+$I$6),IF($O$7="No",Calculator!free_cash_flow,$I$5)))</f>
        <v/>
      </c>
      <c r="I703" s="47" t="str">
        <f>IF(A703="","",IF($O$7="Yes",$I$6+Calculator!loan_payment,0))</f>
        <v/>
      </c>
      <c r="J703" s="47" t="str">
        <f>IF(A703="","",IF(Calculator!prev_prin_balance&lt;=0,0,IF(Calculator!prev_heloc_prin_balance&lt;Calculator!free_cash_flow,MAX(0,MIN($O$6,D703+Calculator!prev_prin_balance+Calculator!loan_payment)),0)))</f>
        <v/>
      </c>
      <c r="K703" s="47" t="str">
        <f>IF(A703="","",ROUND((B703-Calculator!prev_date)*(Calculator!prev_heloc_rate/$O$8)*MAX(0,Calculator!prev_heloc_prin_balance),2))</f>
        <v/>
      </c>
      <c r="L703" s="47" t="str">
        <f>IF(A703="","",MAX(0,MIN(1*H703,Calculator!prev_heloc_int_balance+K703)))</f>
        <v/>
      </c>
      <c r="M703" s="47" t="str">
        <f>IF(A703="","",(Calculator!prev_heloc_int_balance+K703)-L703)</f>
        <v/>
      </c>
      <c r="N703" s="47" t="str">
        <f t="shared" si="4"/>
        <v/>
      </c>
      <c r="O703" s="47" t="str">
        <f>IF(A703="","",Calculator!prev_heloc_prin_balance-N703)</f>
        <v/>
      </c>
      <c r="P703" s="47" t="str">
        <f t="shared" si="16"/>
        <v/>
      </c>
      <c r="Q703" s="40"/>
      <c r="R703" s="67" t="str">
        <f t="shared" si="5"/>
        <v/>
      </c>
      <c r="S703" s="68" t="str">
        <f t="shared" si="6"/>
        <v/>
      </c>
      <c r="T703" s="47" t="str">
        <f t="shared" si="7"/>
        <v/>
      </c>
      <c r="U703" s="47" t="str">
        <f t="shared" si="8"/>
        <v/>
      </c>
      <c r="V703" s="47" t="str">
        <f t="shared" si="9"/>
        <v/>
      </c>
      <c r="W703" s="47" t="str">
        <f t="shared" si="10"/>
        <v/>
      </c>
      <c r="X703" s="40"/>
      <c r="Y703" s="67" t="str">
        <f t="shared" si="11"/>
        <v/>
      </c>
      <c r="Z703" s="68" t="str">
        <f t="shared" si="12"/>
        <v/>
      </c>
      <c r="AA703" s="47" t="str">
        <f>IF(Y703="","",MIN($D$9+Calculator!free_cash_flow,AD702+AB703))</f>
        <v/>
      </c>
      <c r="AB703" s="47" t="str">
        <f t="shared" si="13"/>
        <v/>
      </c>
      <c r="AC703" s="47" t="str">
        <f t="shared" si="14"/>
        <v/>
      </c>
      <c r="AD703" s="47" t="str">
        <f t="shared" si="15"/>
        <v/>
      </c>
    </row>
    <row r="704" ht="12.75" customHeight="1">
      <c r="A704" s="67" t="str">
        <f>IF(OR(Calculator!prev_total_owed&lt;=0,Calculator!prev_total_owed=""),"",Calculator!prev_pmt_num+1)</f>
        <v/>
      </c>
      <c r="B704" s="68" t="str">
        <f t="shared" si="1"/>
        <v/>
      </c>
      <c r="C704" s="47" t="str">
        <f>IF(A704="","",MIN(D704+Calculator!prev_prin_balance,Calculator!loan_payment+J704))</f>
        <v/>
      </c>
      <c r="D704" s="47" t="str">
        <f>IF(A704="","",ROUND($D$6/12*MAX(0,(Calculator!prev_prin_balance)),2))</f>
        <v/>
      </c>
      <c r="E704" s="47" t="str">
        <f t="shared" si="2"/>
        <v/>
      </c>
      <c r="F704" s="47" t="str">
        <f>IF(A704="","",ROUND(SUM(Calculator!prev_prin_balance,-E704),2))</f>
        <v/>
      </c>
      <c r="G704" s="69" t="str">
        <f t="shared" si="3"/>
        <v/>
      </c>
      <c r="H704" s="47" t="str">
        <f>IF(A704="","",IF(Calculator!prev_prin_balance=0,MIN(Calculator!prev_heloc_prin_balance+Calculator!prev_heloc_int_balance+K704,MAX(0,Calculator!free_cash_flow+Calculator!loan_payment))+IF($O$7="No",0,Calculator!loan_payment+$I$6),IF($O$7="No",Calculator!free_cash_flow,$I$5)))</f>
        <v/>
      </c>
      <c r="I704" s="47" t="str">
        <f>IF(A704="","",IF($O$7="Yes",$I$6+Calculator!loan_payment,0))</f>
        <v/>
      </c>
      <c r="J704" s="47" t="str">
        <f>IF(A704="","",IF(Calculator!prev_prin_balance&lt;=0,0,IF(Calculator!prev_heloc_prin_balance&lt;Calculator!free_cash_flow,MAX(0,MIN($O$6,D704+Calculator!prev_prin_balance+Calculator!loan_payment)),0)))</f>
        <v/>
      </c>
      <c r="K704" s="47" t="str">
        <f>IF(A704="","",ROUND((B704-Calculator!prev_date)*(Calculator!prev_heloc_rate/$O$8)*MAX(0,Calculator!prev_heloc_prin_balance),2))</f>
        <v/>
      </c>
      <c r="L704" s="47" t="str">
        <f>IF(A704="","",MAX(0,MIN(1*H704,Calculator!prev_heloc_int_balance+K704)))</f>
        <v/>
      </c>
      <c r="M704" s="47" t="str">
        <f>IF(A704="","",(Calculator!prev_heloc_int_balance+K704)-L704)</f>
        <v/>
      </c>
      <c r="N704" s="47" t="str">
        <f t="shared" si="4"/>
        <v/>
      </c>
      <c r="O704" s="47" t="str">
        <f>IF(A704="","",Calculator!prev_heloc_prin_balance-N704)</f>
        <v/>
      </c>
      <c r="P704" s="47" t="str">
        <f t="shared" si="16"/>
        <v/>
      </c>
      <c r="Q704" s="40"/>
      <c r="R704" s="67" t="str">
        <f t="shared" si="5"/>
        <v/>
      </c>
      <c r="S704" s="68" t="str">
        <f t="shared" si="6"/>
        <v/>
      </c>
      <c r="T704" s="47" t="str">
        <f t="shared" si="7"/>
        <v/>
      </c>
      <c r="U704" s="47" t="str">
        <f t="shared" si="8"/>
        <v/>
      </c>
      <c r="V704" s="47" t="str">
        <f t="shared" si="9"/>
        <v/>
      </c>
      <c r="W704" s="47" t="str">
        <f t="shared" si="10"/>
        <v/>
      </c>
      <c r="X704" s="40"/>
      <c r="Y704" s="67" t="str">
        <f t="shared" si="11"/>
        <v/>
      </c>
      <c r="Z704" s="68" t="str">
        <f t="shared" si="12"/>
        <v/>
      </c>
      <c r="AA704" s="47" t="str">
        <f>IF(Y704="","",MIN($D$9+Calculator!free_cash_flow,AD703+AB704))</f>
        <v/>
      </c>
      <c r="AB704" s="47" t="str">
        <f t="shared" si="13"/>
        <v/>
      </c>
      <c r="AC704" s="47" t="str">
        <f t="shared" si="14"/>
        <v/>
      </c>
      <c r="AD704" s="47" t="str">
        <f t="shared" si="15"/>
        <v/>
      </c>
    </row>
    <row r="705" ht="12.75" customHeight="1">
      <c r="A705" s="67" t="str">
        <f>IF(OR(Calculator!prev_total_owed&lt;=0,Calculator!prev_total_owed=""),"",Calculator!prev_pmt_num+1)</f>
        <v/>
      </c>
      <c r="B705" s="68" t="str">
        <f t="shared" si="1"/>
        <v/>
      </c>
      <c r="C705" s="47" t="str">
        <f>IF(A705="","",MIN(D705+Calculator!prev_prin_balance,Calculator!loan_payment+J705))</f>
        <v/>
      </c>
      <c r="D705" s="47" t="str">
        <f>IF(A705="","",ROUND($D$6/12*MAX(0,(Calculator!prev_prin_balance)),2))</f>
        <v/>
      </c>
      <c r="E705" s="47" t="str">
        <f t="shared" si="2"/>
        <v/>
      </c>
      <c r="F705" s="47" t="str">
        <f>IF(A705="","",ROUND(SUM(Calculator!prev_prin_balance,-E705),2))</f>
        <v/>
      </c>
      <c r="G705" s="69" t="str">
        <f t="shared" si="3"/>
        <v/>
      </c>
      <c r="H705" s="47" t="str">
        <f>IF(A705="","",IF(Calculator!prev_prin_balance=0,MIN(Calculator!prev_heloc_prin_balance+Calculator!prev_heloc_int_balance+K705,MAX(0,Calculator!free_cash_flow+Calculator!loan_payment))+IF($O$7="No",0,Calculator!loan_payment+$I$6),IF($O$7="No",Calculator!free_cash_flow,$I$5)))</f>
        <v/>
      </c>
      <c r="I705" s="47" t="str">
        <f>IF(A705="","",IF($O$7="Yes",$I$6+Calculator!loan_payment,0))</f>
        <v/>
      </c>
      <c r="J705" s="47" t="str">
        <f>IF(A705="","",IF(Calculator!prev_prin_balance&lt;=0,0,IF(Calculator!prev_heloc_prin_balance&lt;Calculator!free_cash_flow,MAX(0,MIN($O$6,D705+Calculator!prev_prin_balance+Calculator!loan_payment)),0)))</f>
        <v/>
      </c>
      <c r="K705" s="47" t="str">
        <f>IF(A705="","",ROUND((B705-Calculator!prev_date)*(Calculator!prev_heloc_rate/$O$8)*MAX(0,Calculator!prev_heloc_prin_balance),2))</f>
        <v/>
      </c>
      <c r="L705" s="47" t="str">
        <f>IF(A705="","",MAX(0,MIN(1*H705,Calculator!prev_heloc_int_balance+K705)))</f>
        <v/>
      </c>
      <c r="M705" s="47" t="str">
        <f>IF(A705="","",(Calculator!prev_heloc_int_balance+K705)-L705)</f>
        <v/>
      </c>
      <c r="N705" s="47" t="str">
        <f t="shared" si="4"/>
        <v/>
      </c>
      <c r="O705" s="47" t="str">
        <f>IF(A705="","",Calculator!prev_heloc_prin_balance-N705)</f>
        <v/>
      </c>
      <c r="P705" s="47" t="str">
        <f t="shared" si="16"/>
        <v/>
      </c>
      <c r="Q705" s="40"/>
      <c r="R705" s="67" t="str">
        <f t="shared" si="5"/>
        <v/>
      </c>
      <c r="S705" s="68" t="str">
        <f t="shared" si="6"/>
        <v/>
      </c>
      <c r="T705" s="47" t="str">
        <f t="shared" si="7"/>
        <v/>
      </c>
      <c r="U705" s="47" t="str">
        <f t="shared" si="8"/>
        <v/>
      </c>
      <c r="V705" s="47" t="str">
        <f t="shared" si="9"/>
        <v/>
      </c>
      <c r="W705" s="47" t="str">
        <f t="shared" si="10"/>
        <v/>
      </c>
      <c r="X705" s="40"/>
      <c r="Y705" s="67" t="str">
        <f t="shared" si="11"/>
        <v/>
      </c>
      <c r="Z705" s="68" t="str">
        <f t="shared" si="12"/>
        <v/>
      </c>
      <c r="AA705" s="47" t="str">
        <f>IF(Y705="","",MIN($D$9+Calculator!free_cash_flow,AD704+AB705))</f>
        <v/>
      </c>
      <c r="AB705" s="47" t="str">
        <f t="shared" si="13"/>
        <v/>
      </c>
      <c r="AC705" s="47" t="str">
        <f t="shared" si="14"/>
        <v/>
      </c>
      <c r="AD705" s="47" t="str">
        <f t="shared" si="15"/>
        <v/>
      </c>
    </row>
    <row r="706" ht="12.75" customHeight="1">
      <c r="A706" s="67" t="str">
        <f>IF(OR(Calculator!prev_total_owed&lt;=0,Calculator!prev_total_owed=""),"",Calculator!prev_pmt_num+1)</f>
        <v/>
      </c>
      <c r="B706" s="68" t="str">
        <f t="shared" si="1"/>
        <v/>
      </c>
      <c r="C706" s="47" t="str">
        <f>IF(A706="","",MIN(D706+Calculator!prev_prin_balance,Calculator!loan_payment+J706))</f>
        <v/>
      </c>
      <c r="D706" s="47" t="str">
        <f>IF(A706="","",ROUND($D$6/12*MAX(0,(Calculator!prev_prin_balance)),2))</f>
        <v/>
      </c>
      <c r="E706" s="47" t="str">
        <f t="shared" si="2"/>
        <v/>
      </c>
      <c r="F706" s="47" t="str">
        <f>IF(A706="","",ROUND(SUM(Calculator!prev_prin_balance,-E706),2))</f>
        <v/>
      </c>
      <c r="G706" s="69" t="str">
        <f t="shared" si="3"/>
        <v/>
      </c>
      <c r="H706" s="47" t="str">
        <f>IF(A706="","",IF(Calculator!prev_prin_balance=0,MIN(Calculator!prev_heloc_prin_balance+Calculator!prev_heloc_int_balance+K706,MAX(0,Calculator!free_cash_flow+Calculator!loan_payment))+IF($O$7="No",0,Calculator!loan_payment+$I$6),IF($O$7="No",Calculator!free_cash_flow,$I$5)))</f>
        <v/>
      </c>
      <c r="I706" s="47" t="str">
        <f>IF(A706="","",IF($O$7="Yes",$I$6+Calculator!loan_payment,0))</f>
        <v/>
      </c>
      <c r="J706" s="47" t="str">
        <f>IF(A706="","",IF(Calculator!prev_prin_balance&lt;=0,0,IF(Calculator!prev_heloc_prin_balance&lt;Calculator!free_cash_flow,MAX(0,MIN($O$6,D706+Calculator!prev_prin_balance+Calculator!loan_payment)),0)))</f>
        <v/>
      </c>
      <c r="K706" s="47" t="str">
        <f>IF(A706="","",ROUND((B706-Calculator!prev_date)*(Calculator!prev_heloc_rate/$O$8)*MAX(0,Calculator!prev_heloc_prin_balance),2))</f>
        <v/>
      </c>
      <c r="L706" s="47" t="str">
        <f>IF(A706="","",MAX(0,MIN(1*H706,Calculator!prev_heloc_int_balance+K706)))</f>
        <v/>
      </c>
      <c r="M706" s="47" t="str">
        <f>IF(A706="","",(Calculator!prev_heloc_int_balance+K706)-L706)</f>
        <v/>
      </c>
      <c r="N706" s="47" t="str">
        <f t="shared" si="4"/>
        <v/>
      </c>
      <c r="O706" s="47" t="str">
        <f>IF(A706="","",Calculator!prev_heloc_prin_balance-N706)</f>
        <v/>
      </c>
      <c r="P706" s="47" t="str">
        <f t="shared" si="16"/>
        <v/>
      </c>
      <c r="Q706" s="40"/>
      <c r="R706" s="67" t="str">
        <f t="shared" si="5"/>
        <v/>
      </c>
      <c r="S706" s="68" t="str">
        <f t="shared" si="6"/>
        <v/>
      </c>
      <c r="T706" s="47" t="str">
        <f t="shared" si="7"/>
        <v/>
      </c>
      <c r="U706" s="47" t="str">
        <f t="shared" si="8"/>
        <v/>
      </c>
      <c r="V706" s="47" t="str">
        <f t="shared" si="9"/>
        <v/>
      </c>
      <c r="W706" s="47" t="str">
        <f t="shared" si="10"/>
        <v/>
      </c>
      <c r="X706" s="40"/>
      <c r="Y706" s="67" t="str">
        <f t="shared" si="11"/>
        <v/>
      </c>
      <c r="Z706" s="68" t="str">
        <f t="shared" si="12"/>
        <v/>
      </c>
      <c r="AA706" s="47" t="str">
        <f>IF(Y706="","",MIN($D$9+Calculator!free_cash_flow,AD705+AB706))</f>
        <v/>
      </c>
      <c r="AB706" s="47" t="str">
        <f t="shared" si="13"/>
        <v/>
      </c>
      <c r="AC706" s="47" t="str">
        <f t="shared" si="14"/>
        <v/>
      </c>
      <c r="AD706" s="47" t="str">
        <f t="shared" si="15"/>
        <v/>
      </c>
    </row>
    <row r="707" ht="12.75" customHeight="1">
      <c r="A707" s="67" t="str">
        <f>IF(OR(Calculator!prev_total_owed&lt;=0,Calculator!prev_total_owed=""),"",Calculator!prev_pmt_num+1)</f>
        <v/>
      </c>
      <c r="B707" s="68" t="str">
        <f t="shared" si="1"/>
        <v/>
      </c>
      <c r="C707" s="47" t="str">
        <f>IF(A707="","",MIN(D707+Calculator!prev_prin_balance,Calculator!loan_payment+J707))</f>
        <v/>
      </c>
      <c r="D707" s="47" t="str">
        <f>IF(A707="","",ROUND($D$6/12*MAX(0,(Calculator!prev_prin_balance)),2))</f>
        <v/>
      </c>
      <c r="E707" s="47" t="str">
        <f t="shared" si="2"/>
        <v/>
      </c>
      <c r="F707" s="47" t="str">
        <f>IF(A707="","",ROUND(SUM(Calculator!prev_prin_balance,-E707),2))</f>
        <v/>
      </c>
      <c r="G707" s="69" t="str">
        <f t="shared" si="3"/>
        <v/>
      </c>
      <c r="H707" s="47" t="str">
        <f>IF(A707="","",IF(Calculator!prev_prin_balance=0,MIN(Calculator!prev_heloc_prin_balance+Calculator!prev_heloc_int_balance+K707,MAX(0,Calculator!free_cash_flow+Calculator!loan_payment))+IF($O$7="No",0,Calculator!loan_payment+$I$6),IF($O$7="No",Calculator!free_cash_flow,$I$5)))</f>
        <v/>
      </c>
      <c r="I707" s="47" t="str">
        <f>IF(A707="","",IF($O$7="Yes",$I$6+Calculator!loan_payment,0))</f>
        <v/>
      </c>
      <c r="J707" s="47" t="str">
        <f>IF(A707="","",IF(Calculator!prev_prin_balance&lt;=0,0,IF(Calculator!prev_heloc_prin_balance&lt;Calculator!free_cash_flow,MAX(0,MIN($O$6,D707+Calculator!prev_prin_balance+Calculator!loan_payment)),0)))</f>
        <v/>
      </c>
      <c r="K707" s="47" t="str">
        <f>IF(A707="","",ROUND((B707-Calculator!prev_date)*(Calculator!prev_heloc_rate/$O$8)*MAX(0,Calculator!prev_heloc_prin_balance),2))</f>
        <v/>
      </c>
      <c r="L707" s="47" t="str">
        <f>IF(A707="","",MAX(0,MIN(1*H707,Calculator!prev_heloc_int_balance+K707)))</f>
        <v/>
      </c>
      <c r="M707" s="47" t="str">
        <f>IF(A707="","",(Calculator!prev_heloc_int_balance+K707)-L707)</f>
        <v/>
      </c>
      <c r="N707" s="47" t="str">
        <f t="shared" si="4"/>
        <v/>
      </c>
      <c r="O707" s="47" t="str">
        <f>IF(A707="","",Calculator!prev_heloc_prin_balance-N707)</f>
        <v/>
      </c>
      <c r="P707" s="47" t="str">
        <f t="shared" si="16"/>
        <v/>
      </c>
      <c r="Q707" s="40"/>
      <c r="R707" s="67" t="str">
        <f t="shared" si="5"/>
        <v/>
      </c>
      <c r="S707" s="68" t="str">
        <f t="shared" si="6"/>
        <v/>
      </c>
      <c r="T707" s="47" t="str">
        <f t="shared" si="7"/>
        <v/>
      </c>
      <c r="U707" s="47" t="str">
        <f t="shared" si="8"/>
        <v/>
      </c>
      <c r="V707" s="47" t="str">
        <f t="shared" si="9"/>
        <v/>
      </c>
      <c r="W707" s="47" t="str">
        <f t="shared" si="10"/>
        <v/>
      </c>
      <c r="X707" s="40"/>
      <c r="Y707" s="67" t="str">
        <f t="shared" si="11"/>
        <v/>
      </c>
      <c r="Z707" s="68" t="str">
        <f t="shared" si="12"/>
        <v/>
      </c>
      <c r="AA707" s="47" t="str">
        <f>IF(Y707="","",MIN($D$9+Calculator!free_cash_flow,AD706+AB707))</f>
        <v/>
      </c>
      <c r="AB707" s="47" t="str">
        <f t="shared" si="13"/>
        <v/>
      </c>
      <c r="AC707" s="47" t="str">
        <f t="shared" si="14"/>
        <v/>
      </c>
      <c r="AD707" s="47" t="str">
        <f t="shared" si="15"/>
        <v/>
      </c>
    </row>
    <row r="708" ht="12.75" customHeight="1">
      <c r="A708" s="67" t="str">
        <f>IF(OR(Calculator!prev_total_owed&lt;=0,Calculator!prev_total_owed=""),"",Calculator!prev_pmt_num+1)</f>
        <v/>
      </c>
      <c r="B708" s="68" t="str">
        <f t="shared" si="1"/>
        <v/>
      </c>
      <c r="C708" s="47" t="str">
        <f>IF(A708="","",MIN(D708+Calculator!prev_prin_balance,Calculator!loan_payment+J708))</f>
        <v/>
      </c>
      <c r="D708" s="47" t="str">
        <f>IF(A708="","",ROUND($D$6/12*MAX(0,(Calculator!prev_prin_balance)),2))</f>
        <v/>
      </c>
      <c r="E708" s="47" t="str">
        <f t="shared" si="2"/>
        <v/>
      </c>
      <c r="F708" s="47" t="str">
        <f>IF(A708="","",ROUND(SUM(Calculator!prev_prin_balance,-E708),2))</f>
        <v/>
      </c>
      <c r="G708" s="69" t="str">
        <f t="shared" si="3"/>
        <v/>
      </c>
      <c r="H708" s="47" t="str">
        <f>IF(A708="","",IF(Calculator!prev_prin_balance=0,MIN(Calculator!prev_heloc_prin_balance+Calculator!prev_heloc_int_balance+K708,MAX(0,Calculator!free_cash_flow+Calculator!loan_payment))+IF($O$7="No",0,Calculator!loan_payment+$I$6),IF($O$7="No",Calculator!free_cash_flow,$I$5)))</f>
        <v/>
      </c>
      <c r="I708" s="47" t="str">
        <f>IF(A708="","",IF($O$7="Yes",$I$6+Calculator!loan_payment,0))</f>
        <v/>
      </c>
      <c r="J708" s="47" t="str">
        <f>IF(A708="","",IF(Calculator!prev_prin_balance&lt;=0,0,IF(Calculator!prev_heloc_prin_balance&lt;Calculator!free_cash_flow,MAX(0,MIN($O$6,D708+Calculator!prev_prin_balance+Calculator!loan_payment)),0)))</f>
        <v/>
      </c>
      <c r="K708" s="47" t="str">
        <f>IF(A708="","",ROUND((B708-Calculator!prev_date)*(Calculator!prev_heloc_rate/$O$8)*MAX(0,Calculator!prev_heloc_prin_balance),2))</f>
        <v/>
      </c>
      <c r="L708" s="47" t="str">
        <f>IF(A708="","",MAX(0,MIN(1*H708,Calculator!prev_heloc_int_balance+K708)))</f>
        <v/>
      </c>
      <c r="M708" s="47" t="str">
        <f>IF(A708="","",(Calculator!prev_heloc_int_balance+K708)-L708)</f>
        <v/>
      </c>
      <c r="N708" s="47" t="str">
        <f t="shared" si="4"/>
        <v/>
      </c>
      <c r="O708" s="47" t="str">
        <f>IF(A708="","",Calculator!prev_heloc_prin_balance-N708)</f>
        <v/>
      </c>
      <c r="P708" s="47" t="str">
        <f t="shared" si="16"/>
        <v/>
      </c>
      <c r="Q708" s="40"/>
      <c r="R708" s="67" t="str">
        <f t="shared" si="5"/>
        <v/>
      </c>
      <c r="S708" s="68" t="str">
        <f t="shared" si="6"/>
        <v/>
      </c>
      <c r="T708" s="47" t="str">
        <f t="shared" si="7"/>
        <v/>
      </c>
      <c r="U708" s="47" t="str">
        <f t="shared" si="8"/>
        <v/>
      </c>
      <c r="V708" s="47" t="str">
        <f t="shared" si="9"/>
        <v/>
      </c>
      <c r="W708" s="47" t="str">
        <f t="shared" si="10"/>
        <v/>
      </c>
      <c r="X708" s="40"/>
      <c r="Y708" s="67" t="str">
        <f t="shared" si="11"/>
        <v/>
      </c>
      <c r="Z708" s="68" t="str">
        <f t="shared" si="12"/>
        <v/>
      </c>
      <c r="AA708" s="47" t="str">
        <f>IF(Y708="","",MIN($D$9+Calculator!free_cash_flow,AD707+AB708))</f>
        <v/>
      </c>
      <c r="AB708" s="47" t="str">
        <f t="shared" si="13"/>
        <v/>
      </c>
      <c r="AC708" s="47" t="str">
        <f t="shared" si="14"/>
        <v/>
      </c>
      <c r="AD708" s="47" t="str">
        <f t="shared" si="15"/>
        <v/>
      </c>
    </row>
    <row r="709" ht="12.75" customHeight="1">
      <c r="A709" s="67" t="str">
        <f>IF(OR(Calculator!prev_total_owed&lt;=0,Calculator!prev_total_owed=""),"",Calculator!prev_pmt_num+1)</f>
        <v/>
      </c>
      <c r="B709" s="68" t="str">
        <f t="shared" si="1"/>
        <v/>
      </c>
      <c r="C709" s="47" t="str">
        <f>IF(A709="","",MIN(D709+Calculator!prev_prin_balance,Calculator!loan_payment+J709))</f>
        <v/>
      </c>
      <c r="D709" s="47" t="str">
        <f>IF(A709="","",ROUND($D$6/12*MAX(0,(Calculator!prev_prin_balance)),2))</f>
        <v/>
      </c>
      <c r="E709" s="47" t="str">
        <f t="shared" si="2"/>
        <v/>
      </c>
      <c r="F709" s="47" t="str">
        <f>IF(A709="","",ROUND(SUM(Calculator!prev_prin_balance,-E709),2))</f>
        <v/>
      </c>
      <c r="G709" s="69" t="str">
        <f t="shared" si="3"/>
        <v/>
      </c>
      <c r="H709" s="47" t="str">
        <f>IF(A709="","",IF(Calculator!prev_prin_balance=0,MIN(Calculator!prev_heloc_prin_balance+Calculator!prev_heloc_int_balance+K709,MAX(0,Calculator!free_cash_flow+Calculator!loan_payment))+IF($O$7="No",0,Calculator!loan_payment+$I$6),IF($O$7="No",Calculator!free_cash_flow,$I$5)))</f>
        <v/>
      </c>
      <c r="I709" s="47" t="str">
        <f>IF(A709="","",IF($O$7="Yes",$I$6+Calculator!loan_payment,0))</f>
        <v/>
      </c>
      <c r="J709" s="47" t="str">
        <f>IF(A709="","",IF(Calculator!prev_prin_balance&lt;=0,0,IF(Calculator!prev_heloc_prin_balance&lt;Calculator!free_cash_flow,MAX(0,MIN($O$6,D709+Calculator!prev_prin_balance+Calculator!loan_payment)),0)))</f>
        <v/>
      </c>
      <c r="K709" s="47" t="str">
        <f>IF(A709="","",ROUND((B709-Calculator!prev_date)*(Calculator!prev_heloc_rate/$O$8)*MAX(0,Calculator!prev_heloc_prin_balance),2))</f>
        <v/>
      </c>
      <c r="L709" s="47" t="str">
        <f>IF(A709="","",MAX(0,MIN(1*H709,Calculator!prev_heloc_int_balance+K709)))</f>
        <v/>
      </c>
      <c r="M709" s="47" t="str">
        <f>IF(A709="","",(Calculator!prev_heloc_int_balance+K709)-L709)</f>
        <v/>
      </c>
      <c r="N709" s="47" t="str">
        <f t="shared" si="4"/>
        <v/>
      </c>
      <c r="O709" s="47" t="str">
        <f>IF(A709="","",Calculator!prev_heloc_prin_balance-N709)</f>
        <v/>
      </c>
      <c r="P709" s="47" t="str">
        <f t="shared" si="16"/>
        <v/>
      </c>
      <c r="Q709" s="40"/>
      <c r="R709" s="67" t="str">
        <f t="shared" si="5"/>
        <v/>
      </c>
      <c r="S709" s="68" t="str">
        <f t="shared" si="6"/>
        <v/>
      </c>
      <c r="T709" s="47" t="str">
        <f t="shared" si="7"/>
        <v/>
      </c>
      <c r="U709" s="47" t="str">
        <f t="shared" si="8"/>
        <v/>
      </c>
      <c r="V709" s="47" t="str">
        <f t="shared" si="9"/>
        <v/>
      </c>
      <c r="W709" s="47" t="str">
        <f t="shared" si="10"/>
        <v/>
      </c>
      <c r="X709" s="40"/>
      <c r="Y709" s="67" t="str">
        <f t="shared" si="11"/>
        <v/>
      </c>
      <c r="Z709" s="68" t="str">
        <f t="shared" si="12"/>
        <v/>
      </c>
      <c r="AA709" s="47" t="str">
        <f>IF(Y709="","",MIN($D$9+Calculator!free_cash_flow,AD708+AB709))</f>
        <v/>
      </c>
      <c r="AB709" s="47" t="str">
        <f t="shared" si="13"/>
        <v/>
      </c>
      <c r="AC709" s="47" t="str">
        <f t="shared" si="14"/>
        <v/>
      </c>
      <c r="AD709" s="47" t="str">
        <f t="shared" si="15"/>
        <v/>
      </c>
    </row>
    <row r="710" ht="12.75" customHeight="1">
      <c r="A710" s="67" t="str">
        <f>IF(OR(Calculator!prev_total_owed&lt;=0,Calculator!prev_total_owed=""),"",Calculator!prev_pmt_num+1)</f>
        <v/>
      </c>
      <c r="B710" s="68" t="str">
        <f t="shared" si="1"/>
        <v/>
      </c>
      <c r="C710" s="47" t="str">
        <f>IF(A710="","",MIN(D710+Calculator!prev_prin_balance,Calculator!loan_payment+J710))</f>
        <v/>
      </c>
      <c r="D710" s="47" t="str">
        <f>IF(A710="","",ROUND($D$6/12*MAX(0,(Calculator!prev_prin_balance)),2))</f>
        <v/>
      </c>
      <c r="E710" s="47" t="str">
        <f t="shared" si="2"/>
        <v/>
      </c>
      <c r="F710" s="47" t="str">
        <f>IF(A710="","",ROUND(SUM(Calculator!prev_prin_balance,-E710),2))</f>
        <v/>
      </c>
      <c r="G710" s="69" t="str">
        <f t="shared" si="3"/>
        <v/>
      </c>
      <c r="H710" s="47" t="str">
        <f>IF(A710="","",IF(Calculator!prev_prin_balance=0,MIN(Calculator!prev_heloc_prin_balance+Calculator!prev_heloc_int_balance+K710,MAX(0,Calculator!free_cash_flow+Calculator!loan_payment))+IF($O$7="No",0,Calculator!loan_payment+$I$6),IF($O$7="No",Calculator!free_cash_flow,$I$5)))</f>
        <v/>
      </c>
      <c r="I710" s="47" t="str">
        <f>IF(A710="","",IF($O$7="Yes",$I$6+Calculator!loan_payment,0))</f>
        <v/>
      </c>
      <c r="J710" s="47" t="str">
        <f>IF(A710="","",IF(Calculator!prev_prin_balance&lt;=0,0,IF(Calculator!prev_heloc_prin_balance&lt;Calculator!free_cash_flow,MAX(0,MIN($O$6,D710+Calculator!prev_prin_balance+Calculator!loan_payment)),0)))</f>
        <v/>
      </c>
      <c r="K710" s="47" t="str">
        <f>IF(A710="","",ROUND((B710-Calculator!prev_date)*(Calculator!prev_heloc_rate/$O$8)*MAX(0,Calculator!prev_heloc_prin_balance),2))</f>
        <v/>
      </c>
      <c r="L710" s="47" t="str">
        <f>IF(A710="","",MAX(0,MIN(1*H710,Calculator!prev_heloc_int_balance+K710)))</f>
        <v/>
      </c>
      <c r="M710" s="47" t="str">
        <f>IF(A710="","",(Calculator!prev_heloc_int_balance+K710)-L710)</f>
        <v/>
      </c>
      <c r="N710" s="47" t="str">
        <f t="shared" si="4"/>
        <v/>
      </c>
      <c r="O710" s="47" t="str">
        <f>IF(A710="","",Calculator!prev_heloc_prin_balance-N710)</f>
        <v/>
      </c>
      <c r="P710" s="47" t="str">
        <f t="shared" si="16"/>
        <v/>
      </c>
      <c r="Q710" s="40"/>
      <c r="R710" s="67" t="str">
        <f t="shared" si="5"/>
        <v/>
      </c>
      <c r="S710" s="68" t="str">
        <f t="shared" si="6"/>
        <v/>
      </c>
      <c r="T710" s="47" t="str">
        <f t="shared" si="7"/>
        <v/>
      </c>
      <c r="U710" s="47" t="str">
        <f t="shared" si="8"/>
        <v/>
      </c>
      <c r="V710" s="47" t="str">
        <f t="shared" si="9"/>
        <v/>
      </c>
      <c r="W710" s="47" t="str">
        <f t="shared" si="10"/>
        <v/>
      </c>
      <c r="X710" s="40"/>
      <c r="Y710" s="67" t="str">
        <f t="shared" si="11"/>
        <v/>
      </c>
      <c r="Z710" s="68" t="str">
        <f t="shared" si="12"/>
        <v/>
      </c>
      <c r="AA710" s="47" t="str">
        <f>IF(Y710="","",MIN($D$9+Calculator!free_cash_flow,AD709+AB710))</f>
        <v/>
      </c>
      <c r="AB710" s="47" t="str">
        <f t="shared" si="13"/>
        <v/>
      </c>
      <c r="AC710" s="47" t="str">
        <f t="shared" si="14"/>
        <v/>
      </c>
      <c r="AD710" s="47" t="str">
        <f t="shared" si="15"/>
        <v/>
      </c>
    </row>
    <row r="711" ht="12.75" customHeight="1">
      <c r="A711" s="67" t="str">
        <f>IF(OR(Calculator!prev_total_owed&lt;=0,Calculator!prev_total_owed=""),"",Calculator!prev_pmt_num+1)</f>
        <v/>
      </c>
      <c r="B711" s="68" t="str">
        <f t="shared" si="1"/>
        <v/>
      </c>
      <c r="C711" s="47" t="str">
        <f>IF(A711="","",MIN(D711+Calculator!prev_prin_balance,Calculator!loan_payment+J711))</f>
        <v/>
      </c>
      <c r="D711" s="47" t="str">
        <f>IF(A711="","",ROUND($D$6/12*MAX(0,(Calculator!prev_prin_balance)),2))</f>
        <v/>
      </c>
      <c r="E711" s="47" t="str">
        <f t="shared" si="2"/>
        <v/>
      </c>
      <c r="F711" s="47" t="str">
        <f>IF(A711="","",ROUND(SUM(Calculator!prev_prin_balance,-E711),2))</f>
        <v/>
      </c>
      <c r="G711" s="69" t="str">
        <f t="shared" si="3"/>
        <v/>
      </c>
      <c r="H711" s="47" t="str">
        <f>IF(A711="","",IF(Calculator!prev_prin_balance=0,MIN(Calculator!prev_heloc_prin_balance+Calculator!prev_heloc_int_balance+K711,MAX(0,Calculator!free_cash_flow+Calculator!loan_payment))+IF($O$7="No",0,Calculator!loan_payment+$I$6),IF($O$7="No",Calculator!free_cash_flow,$I$5)))</f>
        <v/>
      </c>
      <c r="I711" s="47" t="str">
        <f>IF(A711="","",IF($O$7="Yes",$I$6+Calculator!loan_payment,0))</f>
        <v/>
      </c>
      <c r="J711" s="47" t="str">
        <f>IF(A711="","",IF(Calculator!prev_prin_balance&lt;=0,0,IF(Calculator!prev_heloc_prin_balance&lt;Calculator!free_cash_flow,MAX(0,MIN($O$6,D711+Calculator!prev_prin_balance+Calculator!loan_payment)),0)))</f>
        <v/>
      </c>
      <c r="K711" s="47" t="str">
        <f>IF(A711="","",ROUND((B711-Calculator!prev_date)*(Calculator!prev_heloc_rate/$O$8)*MAX(0,Calculator!prev_heloc_prin_balance),2))</f>
        <v/>
      </c>
      <c r="L711" s="47" t="str">
        <f>IF(A711="","",MAX(0,MIN(1*H711,Calculator!prev_heloc_int_balance+K711)))</f>
        <v/>
      </c>
      <c r="M711" s="47" t="str">
        <f>IF(A711="","",(Calculator!prev_heloc_int_balance+K711)-L711)</f>
        <v/>
      </c>
      <c r="N711" s="47" t="str">
        <f t="shared" si="4"/>
        <v/>
      </c>
      <c r="O711" s="47" t="str">
        <f>IF(A711="","",Calculator!prev_heloc_prin_balance-N711)</f>
        <v/>
      </c>
      <c r="P711" s="47" t="str">
        <f t="shared" si="16"/>
        <v/>
      </c>
      <c r="Q711" s="40"/>
      <c r="R711" s="67" t="str">
        <f t="shared" si="5"/>
        <v/>
      </c>
      <c r="S711" s="68" t="str">
        <f t="shared" si="6"/>
        <v/>
      </c>
      <c r="T711" s="47" t="str">
        <f t="shared" si="7"/>
        <v/>
      </c>
      <c r="U711" s="47" t="str">
        <f t="shared" si="8"/>
        <v/>
      </c>
      <c r="V711" s="47" t="str">
        <f t="shared" si="9"/>
        <v/>
      </c>
      <c r="W711" s="47" t="str">
        <f t="shared" si="10"/>
        <v/>
      </c>
      <c r="X711" s="40"/>
      <c r="Y711" s="67" t="str">
        <f t="shared" si="11"/>
        <v/>
      </c>
      <c r="Z711" s="68" t="str">
        <f t="shared" si="12"/>
        <v/>
      </c>
      <c r="AA711" s="47" t="str">
        <f>IF(Y711="","",MIN($D$9+Calculator!free_cash_flow,AD710+AB711))</f>
        <v/>
      </c>
      <c r="AB711" s="47" t="str">
        <f t="shared" si="13"/>
        <v/>
      </c>
      <c r="AC711" s="47" t="str">
        <f t="shared" si="14"/>
        <v/>
      </c>
      <c r="AD711" s="47" t="str">
        <f t="shared" si="15"/>
        <v/>
      </c>
    </row>
    <row r="712" ht="12.75" customHeight="1">
      <c r="A712" s="67" t="str">
        <f>IF(OR(Calculator!prev_total_owed&lt;=0,Calculator!prev_total_owed=""),"",Calculator!prev_pmt_num+1)</f>
        <v/>
      </c>
      <c r="B712" s="68" t="str">
        <f t="shared" si="1"/>
        <v/>
      </c>
      <c r="C712" s="47" t="str">
        <f>IF(A712="","",MIN(D712+Calculator!prev_prin_balance,Calculator!loan_payment+J712))</f>
        <v/>
      </c>
      <c r="D712" s="47" t="str">
        <f>IF(A712="","",ROUND($D$6/12*MAX(0,(Calculator!prev_prin_balance)),2))</f>
        <v/>
      </c>
      <c r="E712" s="47" t="str">
        <f t="shared" si="2"/>
        <v/>
      </c>
      <c r="F712" s="47" t="str">
        <f>IF(A712="","",ROUND(SUM(Calculator!prev_prin_balance,-E712),2))</f>
        <v/>
      </c>
      <c r="G712" s="69" t="str">
        <f t="shared" si="3"/>
        <v/>
      </c>
      <c r="H712" s="47" t="str">
        <f>IF(A712="","",IF(Calculator!prev_prin_balance=0,MIN(Calculator!prev_heloc_prin_balance+Calculator!prev_heloc_int_balance+K712,MAX(0,Calculator!free_cash_flow+Calculator!loan_payment))+IF($O$7="No",0,Calculator!loan_payment+$I$6),IF($O$7="No",Calculator!free_cash_flow,$I$5)))</f>
        <v/>
      </c>
      <c r="I712" s="47" t="str">
        <f>IF(A712="","",IF($O$7="Yes",$I$6+Calculator!loan_payment,0))</f>
        <v/>
      </c>
      <c r="J712" s="47" t="str">
        <f>IF(A712="","",IF(Calculator!prev_prin_balance&lt;=0,0,IF(Calculator!prev_heloc_prin_balance&lt;Calculator!free_cash_flow,MAX(0,MIN($O$6,D712+Calculator!prev_prin_balance+Calculator!loan_payment)),0)))</f>
        <v/>
      </c>
      <c r="K712" s="47" t="str">
        <f>IF(A712="","",ROUND((B712-Calculator!prev_date)*(Calculator!prev_heloc_rate/$O$8)*MAX(0,Calculator!prev_heloc_prin_balance),2))</f>
        <v/>
      </c>
      <c r="L712" s="47" t="str">
        <f>IF(A712="","",MAX(0,MIN(1*H712,Calculator!prev_heloc_int_balance+K712)))</f>
        <v/>
      </c>
      <c r="M712" s="47" t="str">
        <f>IF(A712="","",(Calculator!prev_heloc_int_balance+K712)-L712)</f>
        <v/>
      </c>
      <c r="N712" s="47" t="str">
        <f t="shared" si="4"/>
        <v/>
      </c>
      <c r="O712" s="47" t="str">
        <f>IF(A712="","",Calculator!prev_heloc_prin_balance-N712)</f>
        <v/>
      </c>
      <c r="P712" s="47" t="str">
        <f t="shared" si="16"/>
        <v/>
      </c>
      <c r="Q712" s="40"/>
      <c r="R712" s="67" t="str">
        <f t="shared" si="5"/>
        <v/>
      </c>
      <c r="S712" s="68" t="str">
        <f t="shared" si="6"/>
        <v/>
      </c>
      <c r="T712" s="47" t="str">
        <f t="shared" si="7"/>
        <v/>
      </c>
      <c r="U712" s="47" t="str">
        <f t="shared" si="8"/>
        <v/>
      </c>
      <c r="V712" s="47" t="str">
        <f t="shared" si="9"/>
        <v/>
      </c>
      <c r="W712" s="47" t="str">
        <f t="shared" si="10"/>
        <v/>
      </c>
      <c r="X712" s="40"/>
      <c r="Y712" s="67" t="str">
        <f t="shared" si="11"/>
        <v/>
      </c>
      <c r="Z712" s="68" t="str">
        <f t="shared" si="12"/>
        <v/>
      </c>
      <c r="AA712" s="47" t="str">
        <f>IF(Y712="","",MIN($D$9+Calculator!free_cash_flow,AD711+AB712))</f>
        <v/>
      </c>
      <c r="AB712" s="47" t="str">
        <f t="shared" si="13"/>
        <v/>
      </c>
      <c r="AC712" s="47" t="str">
        <f t="shared" si="14"/>
        <v/>
      </c>
      <c r="AD712" s="47" t="str">
        <f t="shared" si="15"/>
        <v/>
      </c>
    </row>
    <row r="713" ht="12.75" customHeight="1">
      <c r="A713" s="67" t="str">
        <f>IF(OR(Calculator!prev_total_owed&lt;=0,Calculator!prev_total_owed=""),"",Calculator!prev_pmt_num+1)</f>
        <v/>
      </c>
      <c r="B713" s="68" t="str">
        <f t="shared" si="1"/>
        <v/>
      </c>
      <c r="C713" s="47" t="str">
        <f>IF(A713="","",MIN(D713+Calculator!prev_prin_balance,Calculator!loan_payment+J713))</f>
        <v/>
      </c>
      <c r="D713" s="47" t="str">
        <f>IF(A713="","",ROUND($D$6/12*MAX(0,(Calculator!prev_prin_balance)),2))</f>
        <v/>
      </c>
      <c r="E713" s="47" t="str">
        <f t="shared" si="2"/>
        <v/>
      </c>
      <c r="F713" s="47" t="str">
        <f>IF(A713="","",ROUND(SUM(Calculator!prev_prin_balance,-E713),2))</f>
        <v/>
      </c>
      <c r="G713" s="69" t="str">
        <f t="shared" si="3"/>
        <v/>
      </c>
      <c r="H713" s="47" t="str">
        <f>IF(A713="","",IF(Calculator!prev_prin_balance=0,MIN(Calculator!prev_heloc_prin_balance+Calculator!prev_heloc_int_balance+K713,MAX(0,Calculator!free_cash_flow+Calculator!loan_payment))+IF($O$7="No",0,Calculator!loan_payment+$I$6),IF($O$7="No",Calculator!free_cash_flow,$I$5)))</f>
        <v/>
      </c>
      <c r="I713" s="47" t="str">
        <f>IF(A713="","",IF($O$7="Yes",$I$6+Calculator!loan_payment,0))</f>
        <v/>
      </c>
      <c r="J713" s="47" t="str">
        <f>IF(A713="","",IF(Calculator!prev_prin_balance&lt;=0,0,IF(Calculator!prev_heloc_prin_balance&lt;Calculator!free_cash_flow,MAX(0,MIN($O$6,D713+Calculator!prev_prin_balance+Calculator!loan_payment)),0)))</f>
        <v/>
      </c>
      <c r="K713" s="47" t="str">
        <f>IF(A713="","",ROUND((B713-Calculator!prev_date)*(Calculator!prev_heloc_rate/$O$8)*MAX(0,Calculator!prev_heloc_prin_balance),2))</f>
        <v/>
      </c>
      <c r="L713" s="47" t="str">
        <f>IF(A713="","",MAX(0,MIN(1*H713,Calculator!prev_heloc_int_balance+K713)))</f>
        <v/>
      </c>
      <c r="M713" s="47" t="str">
        <f>IF(A713="","",(Calculator!prev_heloc_int_balance+K713)-L713)</f>
        <v/>
      </c>
      <c r="N713" s="47" t="str">
        <f t="shared" si="4"/>
        <v/>
      </c>
      <c r="O713" s="47" t="str">
        <f>IF(A713="","",Calculator!prev_heloc_prin_balance-N713)</f>
        <v/>
      </c>
      <c r="P713" s="47" t="str">
        <f t="shared" si="16"/>
        <v/>
      </c>
      <c r="Q713" s="40"/>
      <c r="R713" s="67" t="str">
        <f t="shared" si="5"/>
        <v/>
      </c>
      <c r="S713" s="68" t="str">
        <f t="shared" si="6"/>
        <v/>
      </c>
      <c r="T713" s="47" t="str">
        <f t="shared" si="7"/>
        <v/>
      </c>
      <c r="U713" s="47" t="str">
        <f t="shared" si="8"/>
        <v/>
      </c>
      <c r="V713" s="47" t="str">
        <f t="shared" si="9"/>
        <v/>
      </c>
      <c r="W713" s="47" t="str">
        <f t="shared" si="10"/>
        <v/>
      </c>
      <c r="X713" s="40"/>
      <c r="Y713" s="67" t="str">
        <f t="shared" si="11"/>
        <v/>
      </c>
      <c r="Z713" s="68" t="str">
        <f t="shared" si="12"/>
        <v/>
      </c>
      <c r="AA713" s="47" t="str">
        <f>IF(Y713="","",MIN($D$9+Calculator!free_cash_flow,AD712+AB713))</f>
        <v/>
      </c>
      <c r="AB713" s="47" t="str">
        <f t="shared" si="13"/>
        <v/>
      </c>
      <c r="AC713" s="47" t="str">
        <f t="shared" si="14"/>
        <v/>
      </c>
      <c r="AD713" s="47" t="str">
        <f t="shared" si="15"/>
        <v/>
      </c>
    </row>
    <row r="714" ht="12.75" customHeight="1">
      <c r="A714" s="67" t="str">
        <f>IF(OR(Calculator!prev_total_owed&lt;=0,Calculator!prev_total_owed=""),"",Calculator!prev_pmt_num+1)</f>
        <v/>
      </c>
      <c r="B714" s="68" t="str">
        <f t="shared" si="1"/>
        <v/>
      </c>
      <c r="C714" s="47" t="str">
        <f>IF(A714="","",MIN(D714+Calculator!prev_prin_balance,Calculator!loan_payment+J714))</f>
        <v/>
      </c>
      <c r="D714" s="47" t="str">
        <f>IF(A714="","",ROUND($D$6/12*MAX(0,(Calculator!prev_prin_balance)),2))</f>
        <v/>
      </c>
      <c r="E714" s="47" t="str">
        <f t="shared" si="2"/>
        <v/>
      </c>
      <c r="F714" s="47" t="str">
        <f>IF(A714="","",ROUND(SUM(Calculator!prev_prin_balance,-E714),2))</f>
        <v/>
      </c>
      <c r="G714" s="69" t="str">
        <f t="shared" si="3"/>
        <v/>
      </c>
      <c r="H714" s="47" t="str">
        <f>IF(A714="","",IF(Calculator!prev_prin_balance=0,MIN(Calculator!prev_heloc_prin_balance+Calculator!prev_heloc_int_balance+K714,MAX(0,Calculator!free_cash_flow+Calculator!loan_payment))+IF($O$7="No",0,Calculator!loan_payment+$I$6),IF($O$7="No",Calculator!free_cash_flow,$I$5)))</f>
        <v/>
      </c>
      <c r="I714" s="47" t="str">
        <f>IF(A714="","",IF($O$7="Yes",$I$6+Calculator!loan_payment,0))</f>
        <v/>
      </c>
      <c r="J714" s="47" t="str">
        <f>IF(A714="","",IF(Calculator!prev_prin_balance&lt;=0,0,IF(Calculator!prev_heloc_prin_balance&lt;Calculator!free_cash_flow,MAX(0,MIN($O$6,D714+Calculator!prev_prin_balance+Calculator!loan_payment)),0)))</f>
        <v/>
      </c>
      <c r="K714" s="47" t="str">
        <f>IF(A714="","",ROUND((B714-Calculator!prev_date)*(Calculator!prev_heloc_rate/$O$8)*MAX(0,Calculator!prev_heloc_prin_balance),2))</f>
        <v/>
      </c>
      <c r="L714" s="47" t="str">
        <f>IF(A714="","",MAX(0,MIN(1*H714,Calculator!prev_heloc_int_balance+K714)))</f>
        <v/>
      </c>
      <c r="M714" s="47" t="str">
        <f>IF(A714="","",(Calculator!prev_heloc_int_balance+K714)-L714)</f>
        <v/>
      </c>
      <c r="N714" s="47" t="str">
        <f t="shared" si="4"/>
        <v/>
      </c>
      <c r="O714" s="47" t="str">
        <f>IF(A714="","",Calculator!prev_heloc_prin_balance-N714)</f>
        <v/>
      </c>
      <c r="P714" s="47" t="str">
        <f t="shared" si="16"/>
        <v/>
      </c>
      <c r="Q714" s="40"/>
      <c r="R714" s="67" t="str">
        <f t="shared" si="5"/>
        <v/>
      </c>
      <c r="S714" s="68" t="str">
        <f t="shared" si="6"/>
        <v/>
      </c>
      <c r="T714" s="47" t="str">
        <f t="shared" si="7"/>
        <v/>
      </c>
      <c r="U714" s="47" t="str">
        <f t="shared" si="8"/>
        <v/>
      </c>
      <c r="V714" s="47" t="str">
        <f t="shared" si="9"/>
        <v/>
      </c>
      <c r="W714" s="47" t="str">
        <f t="shared" si="10"/>
        <v/>
      </c>
      <c r="X714" s="40"/>
      <c r="Y714" s="67" t="str">
        <f t="shared" si="11"/>
        <v/>
      </c>
      <c r="Z714" s="68" t="str">
        <f t="shared" si="12"/>
        <v/>
      </c>
      <c r="AA714" s="47" t="str">
        <f>IF(Y714="","",MIN($D$9+Calculator!free_cash_flow,AD713+AB714))</f>
        <v/>
      </c>
      <c r="AB714" s="47" t="str">
        <f t="shared" si="13"/>
        <v/>
      </c>
      <c r="AC714" s="47" t="str">
        <f t="shared" si="14"/>
        <v/>
      </c>
      <c r="AD714" s="47" t="str">
        <f t="shared" si="15"/>
        <v/>
      </c>
    </row>
    <row r="715" ht="12.75" customHeight="1">
      <c r="A715" s="67" t="str">
        <f>IF(OR(Calculator!prev_total_owed&lt;=0,Calculator!prev_total_owed=""),"",Calculator!prev_pmt_num+1)</f>
        <v/>
      </c>
      <c r="B715" s="68" t="str">
        <f t="shared" si="1"/>
        <v/>
      </c>
      <c r="C715" s="47" t="str">
        <f>IF(A715="","",MIN(D715+Calculator!prev_prin_balance,Calculator!loan_payment+J715))</f>
        <v/>
      </c>
      <c r="D715" s="47" t="str">
        <f>IF(A715="","",ROUND($D$6/12*MAX(0,(Calculator!prev_prin_balance)),2))</f>
        <v/>
      </c>
      <c r="E715" s="47" t="str">
        <f t="shared" si="2"/>
        <v/>
      </c>
      <c r="F715" s="47" t="str">
        <f>IF(A715="","",ROUND(SUM(Calculator!prev_prin_balance,-E715),2))</f>
        <v/>
      </c>
      <c r="G715" s="69" t="str">
        <f t="shared" si="3"/>
        <v/>
      </c>
      <c r="H715" s="47" t="str">
        <f>IF(A715="","",IF(Calculator!prev_prin_balance=0,MIN(Calculator!prev_heloc_prin_balance+Calculator!prev_heloc_int_balance+K715,MAX(0,Calculator!free_cash_flow+Calculator!loan_payment))+IF($O$7="No",0,Calculator!loan_payment+$I$6),IF($O$7="No",Calculator!free_cash_flow,$I$5)))</f>
        <v/>
      </c>
      <c r="I715" s="47" t="str">
        <f>IF(A715="","",IF($O$7="Yes",$I$6+Calculator!loan_payment,0))</f>
        <v/>
      </c>
      <c r="J715" s="47" t="str">
        <f>IF(A715="","",IF(Calculator!prev_prin_balance&lt;=0,0,IF(Calculator!prev_heloc_prin_balance&lt;Calculator!free_cash_flow,MAX(0,MIN($O$6,D715+Calculator!prev_prin_balance+Calculator!loan_payment)),0)))</f>
        <v/>
      </c>
      <c r="K715" s="47" t="str">
        <f>IF(A715="","",ROUND((B715-Calculator!prev_date)*(Calculator!prev_heloc_rate/$O$8)*MAX(0,Calculator!prev_heloc_prin_balance),2))</f>
        <v/>
      </c>
      <c r="L715" s="47" t="str">
        <f>IF(A715="","",MAX(0,MIN(1*H715,Calculator!prev_heloc_int_balance+K715)))</f>
        <v/>
      </c>
      <c r="M715" s="47" t="str">
        <f>IF(A715="","",(Calculator!prev_heloc_int_balance+K715)-L715)</f>
        <v/>
      </c>
      <c r="N715" s="47" t="str">
        <f t="shared" si="4"/>
        <v/>
      </c>
      <c r="O715" s="47" t="str">
        <f>IF(A715="","",Calculator!prev_heloc_prin_balance-N715)</f>
        <v/>
      </c>
      <c r="P715" s="47" t="str">
        <f t="shared" si="16"/>
        <v/>
      </c>
      <c r="Q715" s="40"/>
      <c r="R715" s="67" t="str">
        <f t="shared" si="5"/>
        <v/>
      </c>
      <c r="S715" s="68" t="str">
        <f t="shared" si="6"/>
        <v/>
      </c>
      <c r="T715" s="47" t="str">
        <f t="shared" si="7"/>
        <v/>
      </c>
      <c r="U715" s="47" t="str">
        <f t="shared" si="8"/>
        <v/>
      </c>
      <c r="V715" s="47" t="str">
        <f t="shared" si="9"/>
        <v/>
      </c>
      <c r="W715" s="47" t="str">
        <f t="shared" si="10"/>
        <v/>
      </c>
      <c r="X715" s="40"/>
      <c r="Y715" s="67" t="str">
        <f t="shared" si="11"/>
        <v/>
      </c>
      <c r="Z715" s="68" t="str">
        <f t="shared" si="12"/>
        <v/>
      </c>
      <c r="AA715" s="47" t="str">
        <f>IF(Y715="","",MIN($D$9+Calculator!free_cash_flow,AD714+AB715))</f>
        <v/>
      </c>
      <c r="AB715" s="47" t="str">
        <f t="shared" si="13"/>
        <v/>
      </c>
      <c r="AC715" s="47" t="str">
        <f t="shared" si="14"/>
        <v/>
      </c>
      <c r="AD715" s="47" t="str">
        <f t="shared" si="15"/>
        <v/>
      </c>
    </row>
    <row r="716" ht="12.75" customHeight="1">
      <c r="A716" s="67" t="str">
        <f>IF(OR(Calculator!prev_total_owed&lt;=0,Calculator!prev_total_owed=""),"",Calculator!prev_pmt_num+1)</f>
        <v/>
      </c>
      <c r="B716" s="68" t="str">
        <f t="shared" si="1"/>
        <v/>
      </c>
      <c r="C716" s="47" t="str">
        <f>IF(A716="","",MIN(D716+Calculator!prev_prin_balance,Calculator!loan_payment+J716))</f>
        <v/>
      </c>
      <c r="D716" s="47" t="str">
        <f>IF(A716="","",ROUND($D$6/12*MAX(0,(Calculator!prev_prin_balance)),2))</f>
        <v/>
      </c>
      <c r="E716" s="47" t="str">
        <f t="shared" si="2"/>
        <v/>
      </c>
      <c r="F716" s="47" t="str">
        <f>IF(A716="","",ROUND(SUM(Calculator!prev_prin_balance,-E716),2))</f>
        <v/>
      </c>
      <c r="G716" s="69" t="str">
        <f t="shared" si="3"/>
        <v/>
      </c>
      <c r="H716" s="47" t="str">
        <f>IF(A716="","",IF(Calculator!prev_prin_balance=0,MIN(Calculator!prev_heloc_prin_balance+Calculator!prev_heloc_int_balance+K716,MAX(0,Calculator!free_cash_flow+Calculator!loan_payment))+IF($O$7="No",0,Calculator!loan_payment+$I$6),IF($O$7="No",Calculator!free_cash_flow,$I$5)))</f>
        <v/>
      </c>
      <c r="I716" s="47" t="str">
        <f>IF(A716="","",IF($O$7="Yes",$I$6+Calculator!loan_payment,0))</f>
        <v/>
      </c>
      <c r="J716" s="47" t="str">
        <f>IF(A716="","",IF(Calculator!prev_prin_balance&lt;=0,0,IF(Calculator!prev_heloc_prin_balance&lt;Calculator!free_cash_flow,MAX(0,MIN($O$6,D716+Calculator!prev_prin_balance+Calculator!loan_payment)),0)))</f>
        <v/>
      </c>
      <c r="K716" s="47" t="str">
        <f>IF(A716="","",ROUND((B716-Calculator!prev_date)*(Calculator!prev_heloc_rate/$O$8)*MAX(0,Calculator!prev_heloc_prin_balance),2))</f>
        <v/>
      </c>
      <c r="L716" s="47" t="str">
        <f>IF(A716="","",MAX(0,MIN(1*H716,Calculator!prev_heloc_int_balance+K716)))</f>
        <v/>
      </c>
      <c r="M716" s="47" t="str">
        <f>IF(A716="","",(Calculator!prev_heloc_int_balance+K716)-L716)</f>
        <v/>
      </c>
      <c r="N716" s="47" t="str">
        <f t="shared" si="4"/>
        <v/>
      </c>
      <c r="O716" s="47" t="str">
        <f>IF(A716="","",Calculator!prev_heloc_prin_balance-N716)</f>
        <v/>
      </c>
      <c r="P716" s="47" t="str">
        <f t="shared" si="16"/>
        <v/>
      </c>
      <c r="Q716" s="40"/>
      <c r="R716" s="67" t="str">
        <f t="shared" si="5"/>
        <v/>
      </c>
      <c r="S716" s="68" t="str">
        <f t="shared" si="6"/>
        <v/>
      </c>
      <c r="T716" s="47" t="str">
        <f t="shared" si="7"/>
        <v/>
      </c>
      <c r="U716" s="47" t="str">
        <f t="shared" si="8"/>
        <v/>
      </c>
      <c r="V716" s="47" t="str">
        <f t="shared" si="9"/>
        <v/>
      </c>
      <c r="W716" s="47" t="str">
        <f t="shared" si="10"/>
        <v/>
      </c>
      <c r="X716" s="40"/>
      <c r="Y716" s="67" t="str">
        <f t="shared" si="11"/>
        <v/>
      </c>
      <c r="Z716" s="68" t="str">
        <f t="shared" si="12"/>
        <v/>
      </c>
      <c r="AA716" s="47" t="str">
        <f>IF(Y716="","",MIN($D$9+Calculator!free_cash_flow,AD715+AB716))</f>
        <v/>
      </c>
      <c r="AB716" s="47" t="str">
        <f t="shared" si="13"/>
        <v/>
      </c>
      <c r="AC716" s="47" t="str">
        <f t="shared" si="14"/>
        <v/>
      </c>
      <c r="AD716" s="47" t="str">
        <f t="shared" si="15"/>
        <v/>
      </c>
    </row>
    <row r="717" ht="12.75" customHeight="1">
      <c r="A717" s="67" t="str">
        <f>IF(OR(Calculator!prev_total_owed&lt;=0,Calculator!prev_total_owed=""),"",Calculator!prev_pmt_num+1)</f>
        <v/>
      </c>
      <c r="B717" s="68" t="str">
        <f t="shared" si="1"/>
        <v/>
      </c>
      <c r="C717" s="47" t="str">
        <f>IF(A717="","",MIN(D717+Calculator!prev_prin_balance,Calculator!loan_payment+J717))</f>
        <v/>
      </c>
      <c r="D717" s="47" t="str">
        <f>IF(A717="","",ROUND($D$6/12*MAX(0,(Calculator!prev_prin_balance)),2))</f>
        <v/>
      </c>
      <c r="E717" s="47" t="str">
        <f t="shared" si="2"/>
        <v/>
      </c>
      <c r="F717" s="47" t="str">
        <f>IF(A717="","",ROUND(SUM(Calculator!prev_prin_balance,-E717),2))</f>
        <v/>
      </c>
      <c r="G717" s="69" t="str">
        <f t="shared" si="3"/>
        <v/>
      </c>
      <c r="H717" s="47" t="str">
        <f>IF(A717="","",IF(Calculator!prev_prin_balance=0,MIN(Calculator!prev_heloc_prin_balance+Calculator!prev_heloc_int_balance+K717,MAX(0,Calculator!free_cash_flow+Calculator!loan_payment))+IF($O$7="No",0,Calculator!loan_payment+$I$6),IF($O$7="No",Calculator!free_cash_flow,$I$5)))</f>
        <v/>
      </c>
      <c r="I717" s="47" t="str">
        <f>IF(A717="","",IF($O$7="Yes",$I$6+Calculator!loan_payment,0))</f>
        <v/>
      </c>
      <c r="J717" s="47" t="str">
        <f>IF(A717="","",IF(Calculator!prev_prin_balance&lt;=0,0,IF(Calculator!prev_heloc_prin_balance&lt;Calculator!free_cash_flow,MAX(0,MIN($O$6,D717+Calculator!prev_prin_balance+Calculator!loan_payment)),0)))</f>
        <v/>
      </c>
      <c r="K717" s="47" t="str">
        <f>IF(A717="","",ROUND((B717-Calculator!prev_date)*(Calculator!prev_heloc_rate/$O$8)*MAX(0,Calculator!prev_heloc_prin_balance),2))</f>
        <v/>
      </c>
      <c r="L717" s="47" t="str">
        <f>IF(A717="","",MAX(0,MIN(1*H717,Calculator!prev_heloc_int_balance+K717)))</f>
        <v/>
      </c>
      <c r="M717" s="47" t="str">
        <f>IF(A717="","",(Calculator!prev_heloc_int_balance+K717)-L717)</f>
        <v/>
      </c>
      <c r="N717" s="47" t="str">
        <f t="shared" si="4"/>
        <v/>
      </c>
      <c r="O717" s="47" t="str">
        <f>IF(A717="","",Calculator!prev_heloc_prin_balance-N717)</f>
        <v/>
      </c>
      <c r="P717" s="47" t="str">
        <f t="shared" si="16"/>
        <v/>
      </c>
      <c r="Q717" s="40"/>
      <c r="R717" s="67" t="str">
        <f t="shared" si="5"/>
        <v/>
      </c>
      <c r="S717" s="68" t="str">
        <f t="shared" si="6"/>
        <v/>
      </c>
      <c r="T717" s="47" t="str">
        <f t="shared" si="7"/>
        <v/>
      </c>
      <c r="U717" s="47" t="str">
        <f t="shared" si="8"/>
        <v/>
      </c>
      <c r="V717" s="47" t="str">
        <f t="shared" si="9"/>
        <v/>
      </c>
      <c r="W717" s="47" t="str">
        <f t="shared" si="10"/>
        <v/>
      </c>
      <c r="X717" s="40"/>
      <c r="Y717" s="67" t="str">
        <f t="shared" si="11"/>
        <v/>
      </c>
      <c r="Z717" s="68" t="str">
        <f t="shared" si="12"/>
        <v/>
      </c>
      <c r="AA717" s="47" t="str">
        <f>IF(Y717="","",MIN($D$9+Calculator!free_cash_flow,AD716+AB717))</f>
        <v/>
      </c>
      <c r="AB717" s="47" t="str">
        <f t="shared" si="13"/>
        <v/>
      </c>
      <c r="AC717" s="47" t="str">
        <f t="shared" si="14"/>
        <v/>
      </c>
      <c r="AD717" s="47" t="str">
        <f t="shared" si="15"/>
        <v/>
      </c>
    </row>
    <row r="718" ht="12.75" customHeight="1">
      <c r="A718" s="67" t="str">
        <f>IF(OR(Calculator!prev_total_owed&lt;=0,Calculator!prev_total_owed=""),"",Calculator!prev_pmt_num+1)</f>
        <v/>
      </c>
      <c r="B718" s="68" t="str">
        <f t="shared" si="1"/>
        <v/>
      </c>
      <c r="C718" s="47" t="str">
        <f>IF(A718="","",MIN(D718+Calculator!prev_prin_balance,Calculator!loan_payment+J718))</f>
        <v/>
      </c>
      <c r="D718" s="47" t="str">
        <f>IF(A718="","",ROUND($D$6/12*MAX(0,(Calculator!prev_prin_balance)),2))</f>
        <v/>
      </c>
      <c r="E718" s="47" t="str">
        <f t="shared" si="2"/>
        <v/>
      </c>
      <c r="F718" s="47" t="str">
        <f>IF(A718="","",ROUND(SUM(Calculator!prev_prin_balance,-E718),2))</f>
        <v/>
      </c>
      <c r="G718" s="69" t="str">
        <f t="shared" si="3"/>
        <v/>
      </c>
      <c r="H718" s="47" t="str">
        <f>IF(A718="","",IF(Calculator!prev_prin_balance=0,MIN(Calculator!prev_heloc_prin_balance+Calculator!prev_heloc_int_balance+K718,MAX(0,Calculator!free_cash_flow+Calculator!loan_payment))+IF($O$7="No",0,Calculator!loan_payment+$I$6),IF($O$7="No",Calculator!free_cash_flow,$I$5)))</f>
        <v/>
      </c>
      <c r="I718" s="47" t="str">
        <f>IF(A718="","",IF($O$7="Yes",$I$6+Calculator!loan_payment,0))</f>
        <v/>
      </c>
      <c r="J718" s="47" t="str">
        <f>IF(A718="","",IF(Calculator!prev_prin_balance&lt;=0,0,IF(Calculator!prev_heloc_prin_balance&lt;Calculator!free_cash_flow,MAX(0,MIN($O$6,D718+Calculator!prev_prin_balance+Calculator!loan_payment)),0)))</f>
        <v/>
      </c>
      <c r="K718" s="47" t="str">
        <f>IF(A718="","",ROUND((B718-Calculator!prev_date)*(Calculator!prev_heloc_rate/$O$8)*MAX(0,Calculator!prev_heloc_prin_balance),2))</f>
        <v/>
      </c>
      <c r="L718" s="47" t="str">
        <f>IF(A718="","",MAX(0,MIN(1*H718,Calculator!prev_heloc_int_balance+K718)))</f>
        <v/>
      </c>
      <c r="M718" s="47" t="str">
        <f>IF(A718="","",(Calculator!prev_heloc_int_balance+K718)-L718)</f>
        <v/>
      </c>
      <c r="N718" s="47" t="str">
        <f t="shared" si="4"/>
        <v/>
      </c>
      <c r="O718" s="47" t="str">
        <f>IF(A718="","",Calculator!prev_heloc_prin_balance-N718)</f>
        <v/>
      </c>
      <c r="P718" s="47" t="str">
        <f t="shared" si="16"/>
        <v/>
      </c>
      <c r="Q718" s="40"/>
      <c r="R718" s="67" t="str">
        <f t="shared" si="5"/>
        <v/>
      </c>
      <c r="S718" s="68" t="str">
        <f t="shared" si="6"/>
        <v/>
      </c>
      <c r="T718" s="47" t="str">
        <f t="shared" si="7"/>
        <v/>
      </c>
      <c r="U718" s="47" t="str">
        <f t="shared" si="8"/>
        <v/>
      </c>
      <c r="V718" s="47" t="str">
        <f t="shared" si="9"/>
        <v/>
      </c>
      <c r="W718" s="47" t="str">
        <f t="shared" si="10"/>
        <v/>
      </c>
      <c r="X718" s="40"/>
      <c r="Y718" s="67" t="str">
        <f t="shared" si="11"/>
        <v/>
      </c>
      <c r="Z718" s="68" t="str">
        <f t="shared" si="12"/>
        <v/>
      </c>
      <c r="AA718" s="47" t="str">
        <f>IF(Y718="","",MIN($D$9+Calculator!free_cash_flow,AD717+AB718))</f>
        <v/>
      </c>
      <c r="AB718" s="47" t="str">
        <f t="shared" si="13"/>
        <v/>
      </c>
      <c r="AC718" s="47" t="str">
        <f t="shared" si="14"/>
        <v/>
      </c>
      <c r="AD718" s="47" t="str">
        <f t="shared" si="15"/>
        <v/>
      </c>
    </row>
    <row r="719" ht="12.75" customHeight="1">
      <c r="A719" s="67" t="str">
        <f>IF(OR(Calculator!prev_total_owed&lt;=0,Calculator!prev_total_owed=""),"",Calculator!prev_pmt_num+1)</f>
        <v/>
      </c>
      <c r="B719" s="68" t="str">
        <f t="shared" si="1"/>
        <v/>
      </c>
      <c r="C719" s="47" t="str">
        <f>IF(A719="","",MIN(D719+Calculator!prev_prin_balance,Calculator!loan_payment+J719))</f>
        <v/>
      </c>
      <c r="D719" s="47" t="str">
        <f>IF(A719="","",ROUND($D$6/12*MAX(0,(Calculator!prev_prin_balance)),2))</f>
        <v/>
      </c>
      <c r="E719" s="47" t="str">
        <f t="shared" si="2"/>
        <v/>
      </c>
      <c r="F719" s="47" t="str">
        <f>IF(A719="","",ROUND(SUM(Calculator!prev_prin_balance,-E719),2))</f>
        <v/>
      </c>
      <c r="G719" s="69" t="str">
        <f t="shared" si="3"/>
        <v/>
      </c>
      <c r="H719" s="47" t="str">
        <f>IF(A719="","",IF(Calculator!prev_prin_balance=0,MIN(Calculator!prev_heloc_prin_balance+Calculator!prev_heloc_int_balance+K719,MAX(0,Calculator!free_cash_flow+Calculator!loan_payment))+IF($O$7="No",0,Calculator!loan_payment+$I$6),IF($O$7="No",Calculator!free_cash_flow,$I$5)))</f>
        <v/>
      </c>
      <c r="I719" s="47" t="str">
        <f>IF(A719="","",IF($O$7="Yes",$I$6+Calculator!loan_payment,0))</f>
        <v/>
      </c>
      <c r="J719" s="47" t="str">
        <f>IF(A719="","",IF(Calculator!prev_prin_balance&lt;=0,0,IF(Calculator!prev_heloc_prin_balance&lt;Calculator!free_cash_flow,MAX(0,MIN($O$6,D719+Calculator!prev_prin_balance+Calculator!loan_payment)),0)))</f>
        <v/>
      </c>
      <c r="K719" s="47" t="str">
        <f>IF(A719="","",ROUND((B719-Calculator!prev_date)*(Calculator!prev_heloc_rate/$O$8)*MAX(0,Calculator!prev_heloc_prin_balance),2))</f>
        <v/>
      </c>
      <c r="L719" s="47" t="str">
        <f>IF(A719="","",MAX(0,MIN(1*H719,Calculator!prev_heloc_int_balance+K719)))</f>
        <v/>
      </c>
      <c r="M719" s="47" t="str">
        <f>IF(A719="","",(Calculator!prev_heloc_int_balance+K719)-L719)</f>
        <v/>
      </c>
      <c r="N719" s="47" t="str">
        <f t="shared" si="4"/>
        <v/>
      </c>
      <c r="O719" s="47" t="str">
        <f>IF(A719="","",Calculator!prev_heloc_prin_balance-N719)</f>
        <v/>
      </c>
      <c r="P719" s="47" t="str">
        <f t="shared" si="16"/>
        <v/>
      </c>
      <c r="Q719" s="40"/>
      <c r="R719" s="67" t="str">
        <f t="shared" si="5"/>
        <v/>
      </c>
      <c r="S719" s="68" t="str">
        <f t="shared" si="6"/>
        <v/>
      </c>
      <c r="T719" s="47" t="str">
        <f t="shared" si="7"/>
        <v/>
      </c>
      <c r="U719" s="47" t="str">
        <f t="shared" si="8"/>
        <v/>
      </c>
      <c r="V719" s="47" t="str">
        <f t="shared" si="9"/>
        <v/>
      </c>
      <c r="W719" s="47" t="str">
        <f t="shared" si="10"/>
        <v/>
      </c>
      <c r="X719" s="40"/>
      <c r="Y719" s="67" t="str">
        <f t="shared" si="11"/>
        <v/>
      </c>
      <c r="Z719" s="68" t="str">
        <f t="shared" si="12"/>
        <v/>
      </c>
      <c r="AA719" s="47" t="str">
        <f>IF(Y719="","",MIN($D$9+Calculator!free_cash_flow,AD718+AB719))</f>
        <v/>
      </c>
      <c r="AB719" s="47" t="str">
        <f t="shared" si="13"/>
        <v/>
      </c>
      <c r="AC719" s="47" t="str">
        <f t="shared" si="14"/>
        <v/>
      </c>
      <c r="AD719" s="47" t="str">
        <f t="shared" si="15"/>
        <v/>
      </c>
    </row>
    <row r="720" ht="12.75" customHeight="1">
      <c r="A720" s="67" t="str">
        <f>IF(OR(Calculator!prev_total_owed&lt;=0,Calculator!prev_total_owed=""),"",Calculator!prev_pmt_num+1)</f>
        <v/>
      </c>
      <c r="B720" s="68" t="str">
        <f t="shared" si="1"/>
        <v/>
      </c>
      <c r="C720" s="47" t="str">
        <f>IF(A720="","",MIN(D720+Calculator!prev_prin_balance,Calculator!loan_payment+J720))</f>
        <v/>
      </c>
      <c r="D720" s="47" t="str">
        <f>IF(A720="","",ROUND($D$6/12*MAX(0,(Calculator!prev_prin_balance)),2))</f>
        <v/>
      </c>
      <c r="E720" s="47" t="str">
        <f t="shared" si="2"/>
        <v/>
      </c>
      <c r="F720" s="47" t="str">
        <f>IF(A720="","",ROUND(SUM(Calculator!prev_prin_balance,-E720),2))</f>
        <v/>
      </c>
      <c r="G720" s="69" t="str">
        <f t="shared" si="3"/>
        <v/>
      </c>
      <c r="H720" s="47" t="str">
        <f>IF(A720="","",IF(Calculator!prev_prin_balance=0,MIN(Calculator!prev_heloc_prin_balance+Calculator!prev_heloc_int_balance+K720,MAX(0,Calculator!free_cash_flow+Calculator!loan_payment))+IF($O$7="No",0,Calculator!loan_payment+$I$6),IF($O$7="No",Calculator!free_cash_flow,$I$5)))</f>
        <v/>
      </c>
      <c r="I720" s="47" t="str">
        <f>IF(A720="","",IF($O$7="Yes",$I$6+Calculator!loan_payment,0))</f>
        <v/>
      </c>
      <c r="J720" s="47" t="str">
        <f>IF(A720="","",IF(Calculator!prev_prin_balance&lt;=0,0,IF(Calculator!prev_heloc_prin_balance&lt;Calculator!free_cash_flow,MAX(0,MIN($O$6,D720+Calculator!prev_prin_balance+Calculator!loan_payment)),0)))</f>
        <v/>
      </c>
      <c r="K720" s="47" t="str">
        <f>IF(A720="","",ROUND((B720-Calculator!prev_date)*(Calculator!prev_heloc_rate/$O$8)*MAX(0,Calculator!prev_heloc_prin_balance),2))</f>
        <v/>
      </c>
      <c r="L720" s="47" t="str">
        <f>IF(A720="","",MAX(0,MIN(1*H720,Calculator!prev_heloc_int_balance+K720)))</f>
        <v/>
      </c>
      <c r="M720" s="47" t="str">
        <f>IF(A720="","",(Calculator!prev_heloc_int_balance+K720)-L720)</f>
        <v/>
      </c>
      <c r="N720" s="47" t="str">
        <f t="shared" si="4"/>
        <v/>
      </c>
      <c r="O720" s="47" t="str">
        <f>IF(A720="","",Calculator!prev_heloc_prin_balance-N720)</f>
        <v/>
      </c>
      <c r="P720" s="47" t="str">
        <f t="shared" si="16"/>
        <v/>
      </c>
      <c r="Q720" s="40"/>
      <c r="R720" s="67" t="str">
        <f t="shared" si="5"/>
        <v/>
      </c>
      <c r="S720" s="68" t="str">
        <f t="shared" si="6"/>
        <v/>
      </c>
      <c r="T720" s="47" t="str">
        <f t="shared" si="7"/>
        <v/>
      </c>
      <c r="U720" s="47" t="str">
        <f t="shared" si="8"/>
        <v/>
      </c>
      <c r="V720" s="47" t="str">
        <f t="shared" si="9"/>
        <v/>
      </c>
      <c r="W720" s="47" t="str">
        <f t="shared" si="10"/>
        <v/>
      </c>
      <c r="X720" s="40"/>
      <c r="Y720" s="67" t="str">
        <f t="shared" si="11"/>
        <v/>
      </c>
      <c r="Z720" s="68" t="str">
        <f t="shared" si="12"/>
        <v/>
      </c>
      <c r="AA720" s="47" t="str">
        <f>IF(Y720="","",MIN($D$9+Calculator!free_cash_flow,AD719+AB720))</f>
        <v/>
      </c>
      <c r="AB720" s="47" t="str">
        <f t="shared" si="13"/>
        <v/>
      </c>
      <c r="AC720" s="47" t="str">
        <f t="shared" si="14"/>
        <v/>
      </c>
      <c r="AD720" s="47" t="str">
        <f t="shared" si="15"/>
        <v/>
      </c>
    </row>
    <row r="721" ht="12.75" customHeight="1">
      <c r="A721" s="67" t="str">
        <f>IF(OR(Calculator!prev_total_owed&lt;=0,Calculator!prev_total_owed=""),"",Calculator!prev_pmt_num+1)</f>
        <v/>
      </c>
      <c r="B721" s="68" t="str">
        <f t="shared" si="1"/>
        <v/>
      </c>
      <c r="C721" s="47" t="str">
        <f>IF(A721="","",MIN(D721+Calculator!prev_prin_balance,Calculator!loan_payment+J721))</f>
        <v/>
      </c>
      <c r="D721" s="47" t="str">
        <f>IF(A721="","",ROUND($D$6/12*MAX(0,(Calculator!prev_prin_balance)),2))</f>
        <v/>
      </c>
      <c r="E721" s="47" t="str">
        <f t="shared" si="2"/>
        <v/>
      </c>
      <c r="F721" s="47" t="str">
        <f>IF(A721="","",ROUND(SUM(Calculator!prev_prin_balance,-E721),2))</f>
        <v/>
      </c>
      <c r="G721" s="69" t="str">
        <f t="shared" si="3"/>
        <v/>
      </c>
      <c r="H721" s="47" t="str">
        <f>IF(A721="","",IF(Calculator!prev_prin_balance=0,MIN(Calculator!prev_heloc_prin_balance+Calculator!prev_heloc_int_balance+K721,MAX(0,Calculator!free_cash_flow+Calculator!loan_payment))+IF($O$7="No",0,Calculator!loan_payment+$I$6),IF($O$7="No",Calculator!free_cash_flow,$I$5)))</f>
        <v/>
      </c>
      <c r="I721" s="47" t="str">
        <f>IF(A721="","",IF($O$7="Yes",$I$6+Calculator!loan_payment,0))</f>
        <v/>
      </c>
      <c r="J721" s="47" t="str">
        <f>IF(A721="","",IF(Calculator!prev_prin_balance&lt;=0,0,IF(Calculator!prev_heloc_prin_balance&lt;Calculator!free_cash_flow,MAX(0,MIN($O$6,D721+Calculator!prev_prin_balance+Calculator!loan_payment)),0)))</f>
        <v/>
      </c>
      <c r="K721" s="47" t="str">
        <f>IF(A721="","",ROUND((B721-Calculator!prev_date)*(Calculator!prev_heloc_rate/$O$8)*MAX(0,Calculator!prev_heloc_prin_balance),2))</f>
        <v/>
      </c>
      <c r="L721" s="47" t="str">
        <f>IF(A721="","",MAX(0,MIN(1*H721,Calculator!prev_heloc_int_balance+K721)))</f>
        <v/>
      </c>
      <c r="M721" s="47" t="str">
        <f>IF(A721="","",(Calculator!prev_heloc_int_balance+K721)-L721)</f>
        <v/>
      </c>
      <c r="N721" s="47" t="str">
        <f t="shared" si="4"/>
        <v/>
      </c>
      <c r="O721" s="47" t="str">
        <f>IF(A721="","",Calculator!prev_heloc_prin_balance-N721)</f>
        <v/>
      </c>
      <c r="P721" s="47" t="str">
        <f t="shared" si="16"/>
        <v/>
      </c>
      <c r="Q721" s="40"/>
      <c r="R721" s="67" t="str">
        <f t="shared" si="5"/>
        <v/>
      </c>
      <c r="S721" s="68" t="str">
        <f t="shared" si="6"/>
        <v/>
      </c>
      <c r="T721" s="47" t="str">
        <f t="shared" si="7"/>
        <v/>
      </c>
      <c r="U721" s="47" t="str">
        <f t="shared" si="8"/>
        <v/>
      </c>
      <c r="V721" s="47" t="str">
        <f t="shared" si="9"/>
        <v/>
      </c>
      <c r="W721" s="47" t="str">
        <f t="shared" si="10"/>
        <v/>
      </c>
      <c r="X721" s="40"/>
      <c r="Y721" s="67" t="str">
        <f t="shared" si="11"/>
        <v/>
      </c>
      <c r="Z721" s="68" t="str">
        <f t="shared" si="12"/>
        <v/>
      </c>
      <c r="AA721" s="47" t="str">
        <f>IF(Y721="","",MIN($D$9+Calculator!free_cash_flow,AD720+AB721))</f>
        <v/>
      </c>
      <c r="AB721" s="47" t="str">
        <f t="shared" si="13"/>
        <v/>
      </c>
      <c r="AC721" s="47" t="str">
        <f t="shared" si="14"/>
        <v/>
      </c>
      <c r="AD721" s="47" t="str">
        <f t="shared" si="15"/>
        <v/>
      </c>
    </row>
    <row r="722" ht="12.75" customHeight="1">
      <c r="A722" s="67" t="str">
        <f>IF(OR(Calculator!prev_total_owed&lt;=0,Calculator!prev_total_owed=""),"",Calculator!prev_pmt_num+1)</f>
        <v/>
      </c>
      <c r="B722" s="68" t="str">
        <f t="shared" si="1"/>
        <v/>
      </c>
      <c r="C722" s="47" t="str">
        <f>IF(A722="","",MIN(D722+Calculator!prev_prin_balance,Calculator!loan_payment+J722))</f>
        <v/>
      </c>
      <c r="D722" s="47" t="str">
        <f>IF(A722="","",ROUND($D$6/12*MAX(0,(Calculator!prev_prin_balance)),2))</f>
        <v/>
      </c>
      <c r="E722" s="47" t="str">
        <f t="shared" si="2"/>
        <v/>
      </c>
      <c r="F722" s="47" t="str">
        <f>IF(A722="","",ROUND(SUM(Calculator!prev_prin_balance,-E722),2))</f>
        <v/>
      </c>
      <c r="G722" s="69" t="str">
        <f t="shared" si="3"/>
        <v/>
      </c>
      <c r="H722" s="47" t="str">
        <f>IF(A722="","",IF(Calculator!prev_prin_balance=0,MIN(Calculator!prev_heloc_prin_balance+Calculator!prev_heloc_int_balance+K722,MAX(0,Calculator!free_cash_flow+Calculator!loan_payment))+IF($O$7="No",0,Calculator!loan_payment+$I$6),IF($O$7="No",Calculator!free_cash_flow,$I$5)))</f>
        <v/>
      </c>
      <c r="I722" s="47" t="str">
        <f>IF(A722="","",IF($O$7="Yes",$I$6+Calculator!loan_payment,0))</f>
        <v/>
      </c>
      <c r="J722" s="47" t="str">
        <f>IF(A722="","",IF(Calculator!prev_prin_balance&lt;=0,0,IF(Calculator!prev_heloc_prin_balance&lt;Calculator!free_cash_flow,MAX(0,MIN($O$6,D722+Calculator!prev_prin_balance+Calculator!loan_payment)),0)))</f>
        <v/>
      </c>
      <c r="K722" s="47" t="str">
        <f>IF(A722="","",ROUND((B722-Calculator!prev_date)*(Calculator!prev_heloc_rate/$O$8)*MAX(0,Calculator!prev_heloc_prin_balance),2))</f>
        <v/>
      </c>
      <c r="L722" s="47" t="str">
        <f>IF(A722="","",MAX(0,MIN(1*H722,Calculator!prev_heloc_int_balance+K722)))</f>
        <v/>
      </c>
      <c r="M722" s="47" t="str">
        <f>IF(A722="","",(Calculator!prev_heloc_int_balance+K722)-L722)</f>
        <v/>
      </c>
      <c r="N722" s="47" t="str">
        <f t="shared" si="4"/>
        <v/>
      </c>
      <c r="O722" s="47" t="str">
        <f>IF(A722="","",Calculator!prev_heloc_prin_balance-N722)</f>
        <v/>
      </c>
      <c r="P722" s="47" t="str">
        <f t="shared" si="16"/>
        <v/>
      </c>
      <c r="Q722" s="40"/>
      <c r="R722" s="67" t="str">
        <f t="shared" si="5"/>
        <v/>
      </c>
      <c r="S722" s="68" t="str">
        <f t="shared" si="6"/>
        <v/>
      </c>
      <c r="T722" s="47" t="str">
        <f t="shared" si="7"/>
        <v/>
      </c>
      <c r="U722" s="47" t="str">
        <f t="shared" si="8"/>
        <v/>
      </c>
      <c r="V722" s="47" t="str">
        <f t="shared" si="9"/>
        <v/>
      </c>
      <c r="W722" s="47" t="str">
        <f t="shared" si="10"/>
        <v/>
      </c>
      <c r="X722" s="40"/>
      <c r="Y722" s="67" t="str">
        <f t="shared" si="11"/>
        <v/>
      </c>
      <c r="Z722" s="68" t="str">
        <f t="shared" si="12"/>
        <v/>
      </c>
      <c r="AA722" s="47" t="str">
        <f>IF(Y722="","",MIN($D$9+Calculator!free_cash_flow,AD721+AB722))</f>
        <v/>
      </c>
      <c r="AB722" s="47" t="str">
        <f t="shared" si="13"/>
        <v/>
      </c>
      <c r="AC722" s="47" t="str">
        <f t="shared" si="14"/>
        <v/>
      </c>
      <c r="AD722" s="47" t="str">
        <f t="shared" si="15"/>
        <v/>
      </c>
    </row>
    <row r="723" ht="12.75" customHeight="1">
      <c r="A723" s="67" t="str">
        <f>IF(OR(Calculator!prev_total_owed&lt;=0,Calculator!prev_total_owed=""),"",Calculator!prev_pmt_num+1)</f>
        <v/>
      </c>
      <c r="B723" s="68" t="str">
        <f t="shared" si="1"/>
        <v/>
      </c>
      <c r="C723" s="47" t="str">
        <f>IF(A723="","",MIN(D723+Calculator!prev_prin_balance,Calculator!loan_payment+J723))</f>
        <v/>
      </c>
      <c r="D723" s="47" t="str">
        <f>IF(A723="","",ROUND($D$6/12*MAX(0,(Calculator!prev_prin_balance)),2))</f>
        <v/>
      </c>
      <c r="E723" s="47" t="str">
        <f t="shared" si="2"/>
        <v/>
      </c>
      <c r="F723" s="47" t="str">
        <f>IF(A723="","",ROUND(SUM(Calculator!prev_prin_balance,-E723),2))</f>
        <v/>
      </c>
      <c r="G723" s="69" t="str">
        <f t="shared" si="3"/>
        <v/>
      </c>
      <c r="H723" s="47" t="str">
        <f>IF(A723="","",IF(Calculator!prev_prin_balance=0,MIN(Calculator!prev_heloc_prin_balance+Calculator!prev_heloc_int_balance+K723,MAX(0,Calculator!free_cash_flow+Calculator!loan_payment))+IF($O$7="No",0,Calculator!loan_payment+$I$6),IF($O$7="No",Calculator!free_cash_flow,$I$5)))</f>
        <v/>
      </c>
      <c r="I723" s="47" t="str">
        <f>IF(A723="","",IF($O$7="Yes",$I$6+Calculator!loan_payment,0))</f>
        <v/>
      </c>
      <c r="J723" s="47" t="str">
        <f>IF(A723="","",IF(Calculator!prev_prin_balance&lt;=0,0,IF(Calculator!prev_heloc_prin_balance&lt;Calculator!free_cash_flow,MAX(0,MIN($O$6,D723+Calculator!prev_prin_balance+Calculator!loan_payment)),0)))</f>
        <v/>
      </c>
      <c r="K723" s="47" t="str">
        <f>IF(A723="","",ROUND((B723-Calculator!prev_date)*(Calculator!prev_heloc_rate/$O$8)*MAX(0,Calculator!prev_heloc_prin_balance),2))</f>
        <v/>
      </c>
      <c r="L723" s="47" t="str">
        <f>IF(A723="","",MAX(0,MIN(1*H723,Calculator!prev_heloc_int_balance+K723)))</f>
        <v/>
      </c>
      <c r="M723" s="47" t="str">
        <f>IF(A723="","",(Calculator!prev_heloc_int_balance+K723)-L723)</f>
        <v/>
      </c>
      <c r="N723" s="47" t="str">
        <f t="shared" si="4"/>
        <v/>
      </c>
      <c r="O723" s="47" t="str">
        <f>IF(A723="","",Calculator!prev_heloc_prin_balance-N723)</f>
        <v/>
      </c>
      <c r="P723" s="47" t="str">
        <f t="shared" si="16"/>
        <v/>
      </c>
      <c r="Q723" s="40"/>
      <c r="R723" s="67" t="str">
        <f t="shared" si="5"/>
        <v/>
      </c>
      <c r="S723" s="68" t="str">
        <f t="shared" si="6"/>
        <v/>
      </c>
      <c r="T723" s="47" t="str">
        <f t="shared" si="7"/>
        <v/>
      </c>
      <c r="U723" s="47" t="str">
        <f t="shared" si="8"/>
        <v/>
      </c>
      <c r="V723" s="47" t="str">
        <f t="shared" si="9"/>
        <v/>
      </c>
      <c r="W723" s="47" t="str">
        <f t="shared" si="10"/>
        <v/>
      </c>
      <c r="X723" s="40"/>
      <c r="Y723" s="67" t="str">
        <f t="shared" si="11"/>
        <v/>
      </c>
      <c r="Z723" s="68" t="str">
        <f t="shared" si="12"/>
        <v/>
      </c>
      <c r="AA723" s="47" t="str">
        <f>IF(Y723="","",MIN($D$9+Calculator!free_cash_flow,AD722+AB723))</f>
        <v/>
      </c>
      <c r="AB723" s="47" t="str">
        <f t="shared" si="13"/>
        <v/>
      </c>
      <c r="AC723" s="47" t="str">
        <f t="shared" si="14"/>
        <v/>
      </c>
      <c r="AD723" s="47" t="str">
        <f t="shared" si="15"/>
        <v/>
      </c>
    </row>
    <row r="724" ht="12.75" customHeight="1">
      <c r="A724" s="67" t="str">
        <f>IF(OR(Calculator!prev_total_owed&lt;=0,Calculator!prev_total_owed=""),"",Calculator!prev_pmt_num+1)</f>
        <v/>
      </c>
      <c r="B724" s="68" t="str">
        <f t="shared" si="1"/>
        <v/>
      </c>
      <c r="C724" s="47" t="str">
        <f>IF(A724="","",MIN(D724+Calculator!prev_prin_balance,Calculator!loan_payment+J724))</f>
        <v/>
      </c>
      <c r="D724" s="47" t="str">
        <f>IF(A724="","",ROUND($D$6/12*MAX(0,(Calculator!prev_prin_balance)),2))</f>
        <v/>
      </c>
      <c r="E724" s="47" t="str">
        <f t="shared" si="2"/>
        <v/>
      </c>
      <c r="F724" s="47" t="str">
        <f>IF(A724="","",ROUND(SUM(Calculator!prev_prin_balance,-E724),2))</f>
        <v/>
      </c>
      <c r="G724" s="69" t="str">
        <f t="shared" si="3"/>
        <v/>
      </c>
      <c r="H724" s="47" t="str">
        <f>IF(A724="","",IF(Calculator!prev_prin_balance=0,MIN(Calculator!prev_heloc_prin_balance+Calculator!prev_heloc_int_balance+K724,MAX(0,Calculator!free_cash_flow+Calculator!loan_payment))+IF($O$7="No",0,Calculator!loan_payment+$I$6),IF($O$7="No",Calculator!free_cash_flow,$I$5)))</f>
        <v/>
      </c>
      <c r="I724" s="47" t="str">
        <f>IF(A724="","",IF($O$7="Yes",$I$6+Calculator!loan_payment,0))</f>
        <v/>
      </c>
      <c r="J724" s="47" t="str">
        <f>IF(A724="","",IF(Calculator!prev_prin_balance&lt;=0,0,IF(Calculator!prev_heloc_prin_balance&lt;Calculator!free_cash_flow,MAX(0,MIN($O$6,D724+Calculator!prev_prin_balance+Calculator!loan_payment)),0)))</f>
        <v/>
      </c>
      <c r="K724" s="47" t="str">
        <f>IF(A724="","",ROUND((B724-Calculator!prev_date)*(Calculator!prev_heloc_rate/$O$8)*MAX(0,Calculator!prev_heloc_prin_balance),2))</f>
        <v/>
      </c>
      <c r="L724" s="47" t="str">
        <f>IF(A724="","",MAX(0,MIN(1*H724,Calculator!prev_heloc_int_balance+K724)))</f>
        <v/>
      </c>
      <c r="M724" s="47" t="str">
        <f>IF(A724="","",(Calculator!prev_heloc_int_balance+K724)-L724)</f>
        <v/>
      </c>
      <c r="N724" s="47" t="str">
        <f t="shared" si="4"/>
        <v/>
      </c>
      <c r="O724" s="47" t="str">
        <f>IF(A724="","",Calculator!prev_heloc_prin_balance-N724)</f>
        <v/>
      </c>
      <c r="P724" s="47" t="str">
        <f t="shared" si="16"/>
        <v/>
      </c>
      <c r="Q724" s="40"/>
      <c r="R724" s="67" t="str">
        <f t="shared" si="5"/>
        <v/>
      </c>
      <c r="S724" s="68" t="str">
        <f t="shared" si="6"/>
        <v/>
      </c>
      <c r="T724" s="47" t="str">
        <f t="shared" si="7"/>
        <v/>
      </c>
      <c r="U724" s="47" t="str">
        <f t="shared" si="8"/>
        <v/>
      </c>
      <c r="V724" s="47" t="str">
        <f t="shared" si="9"/>
        <v/>
      </c>
      <c r="W724" s="47" t="str">
        <f t="shared" si="10"/>
        <v/>
      </c>
      <c r="X724" s="40"/>
      <c r="Y724" s="67" t="str">
        <f t="shared" si="11"/>
        <v/>
      </c>
      <c r="Z724" s="68" t="str">
        <f t="shared" si="12"/>
        <v/>
      </c>
      <c r="AA724" s="47" t="str">
        <f>IF(Y724="","",MIN($D$9+Calculator!free_cash_flow,AD723+AB724))</f>
        <v/>
      </c>
      <c r="AB724" s="47" t="str">
        <f t="shared" si="13"/>
        <v/>
      </c>
      <c r="AC724" s="47" t="str">
        <f t="shared" si="14"/>
        <v/>
      </c>
      <c r="AD724" s="47" t="str">
        <f t="shared" si="15"/>
        <v/>
      </c>
    </row>
    <row r="725" ht="12.75" customHeight="1">
      <c r="A725" s="67" t="str">
        <f>IF(OR(Calculator!prev_total_owed&lt;=0,Calculator!prev_total_owed=""),"",Calculator!prev_pmt_num+1)</f>
        <v/>
      </c>
      <c r="B725" s="68" t="str">
        <f t="shared" si="1"/>
        <v/>
      </c>
      <c r="C725" s="47" t="str">
        <f>IF(A725="","",MIN(D725+Calculator!prev_prin_balance,Calculator!loan_payment+J725))</f>
        <v/>
      </c>
      <c r="D725" s="47" t="str">
        <f>IF(A725="","",ROUND($D$6/12*MAX(0,(Calculator!prev_prin_balance)),2))</f>
        <v/>
      </c>
      <c r="E725" s="47" t="str">
        <f t="shared" si="2"/>
        <v/>
      </c>
      <c r="F725" s="47" t="str">
        <f>IF(A725="","",ROUND(SUM(Calculator!prev_prin_balance,-E725),2))</f>
        <v/>
      </c>
      <c r="G725" s="69" t="str">
        <f t="shared" si="3"/>
        <v/>
      </c>
      <c r="H725" s="47" t="str">
        <f>IF(A725="","",IF(Calculator!prev_prin_balance=0,MIN(Calculator!prev_heloc_prin_balance+Calculator!prev_heloc_int_balance+K725,MAX(0,Calculator!free_cash_flow+Calculator!loan_payment))+IF($O$7="No",0,Calculator!loan_payment+$I$6),IF($O$7="No",Calculator!free_cash_flow,$I$5)))</f>
        <v/>
      </c>
      <c r="I725" s="47" t="str">
        <f>IF(A725="","",IF($O$7="Yes",$I$6+Calculator!loan_payment,0))</f>
        <v/>
      </c>
      <c r="J725" s="47" t="str">
        <f>IF(A725="","",IF(Calculator!prev_prin_balance&lt;=0,0,IF(Calculator!prev_heloc_prin_balance&lt;Calculator!free_cash_flow,MAX(0,MIN($O$6,D725+Calculator!prev_prin_balance+Calculator!loan_payment)),0)))</f>
        <v/>
      </c>
      <c r="K725" s="47" t="str">
        <f>IF(A725="","",ROUND((B725-Calculator!prev_date)*(Calculator!prev_heloc_rate/$O$8)*MAX(0,Calculator!prev_heloc_prin_balance),2))</f>
        <v/>
      </c>
      <c r="L725" s="47" t="str">
        <f>IF(A725="","",MAX(0,MIN(1*H725,Calculator!prev_heloc_int_balance+K725)))</f>
        <v/>
      </c>
      <c r="M725" s="47" t="str">
        <f>IF(A725="","",(Calculator!prev_heloc_int_balance+K725)-L725)</f>
        <v/>
      </c>
      <c r="N725" s="47" t="str">
        <f t="shared" si="4"/>
        <v/>
      </c>
      <c r="O725" s="47" t="str">
        <f>IF(A725="","",Calculator!prev_heloc_prin_balance-N725)</f>
        <v/>
      </c>
      <c r="P725" s="47" t="str">
        <f t="shared" si="16"/>
        <v/>
      </c>
      <c r="Q725" s="40"/>
      <c r="R725" s="67" t="str">
        <f t="shared" si="5"/>
        <v/>
      </c>
      <c r="S725" s="68" t="str">
        <f t="shared" si="6"/>
        <v/>
      </c>
      <c r="T725" s="47" t="str">
        <f t="shared" si="7"/>
        <v/>
      </c>
      <c r="U725" s="47" t="str">
        <f t="shared" si="8"/>
        <v/>
      </c>
      <c r="V725" s="47" t="str">
        <f t="shared" si="9"/>
        <v/>
      </c>
      <c r="W725" s="47" t="str">
        <f t="shared" si="10"/>
        <v/>
      </c>
      <c r="X725" s="40"/>
      <c r="Y725" s="67" t="str">
        <f t="shared" si="11"/>
        <v/>
      </c>
      <c r="Z725" s="68" t="str">
        <f t="shared" si="12"/>
        <v/>
      </c>
      <c r="AA725" s="47" t="str">
        <f>IF(Y725="","",MIN($D$9+Calculator!free_cash_flow,AD724+AB725))</f>
        <v/>
      </c>
      <c r="AB725" s="47" t="str">
        <f t="shared" si="13"/>
        <v/>
      </c>
      <c r="AC725" s="47" t="str">
        <f t="shared" si="14"/>
        <v/>
      </c>
      <c r="AD725" s="47" t="str">
        <f t="shared" si="15"/>
        <v/>
      </c>
    </row>
    <row r="726" ht="12.75" customHeight="1">
      <c r="A726" s="67" t="str">
        <f>IF(OR(Calculator!prev_total_owed&lt;=0,Calculator!prev_total_owed=""),"",Calculator!prev_pmt_num+1)</f>
        <v/>
      </c>
      <c r="B726" s="68" t="str">
        <f t="shared" si="1"/>
        <v/>
      </c>
      <c r="C726" s="47" t="str">
        <f>IF(A726="","",MIN(D726+Calculator!prev_prin_balance,Calculator!loan_payment+J726))</f>
        <v/>
      </c>
      <c r="D726" s="47" t="str">
        <f>IF(A726="","",ROUND($D$6/12*MAX(0,(Calculator!prev_prin_balance)),2))</f>
        <v/>
      </c>
      <c r="E726" s="47" t="str">
        <f t="shared" si="2"/>
        <v/>
      </c>
      <c r="F726" s="47" t="str">
        <f>IF(A726="","",ROUND(SUM(Calculator!prev_prin_balance,-E726),2))</f>
        <v/>
      </c>
      <c r="G726" s="69" t="str">
        <f t="shared" si="3"/>
        <v/>
      </c>
      <c r="H726" s="47" t="str">
        <f>IF(A726="","",IF(Calculator!prev_prin_balance=0,MIN(Calculator!prev_heloc_prin_balance+Calculator!prev_heloc_int_balance+K726,MAX(0,Calculator!free_cash_flow+Calculator!loan_payment))+IF($O$7="No",0,Calculator!loan_payment+$I$6),IF($O$7="No",Calculator!free_cash_flow,$I$5)))</f>
        <v/>
      </c>
      <c r="I726" s="47" t="str">
        <f>IF(A726="","",IF($O$7="Yes",$I$6+Calculator!loan_payment,0))</f>
        <v/>
      </c>
      <c r="J726" s="47" t="str">
        <f>IF(A726="","",IF(Calculator!prev_prin_balance&lt;=0,0,IF(Calculator!prev_heloc_prin_balance&lt;Calculator!free_cash_flow,MAX(0,MIN($O$6,D726+Calculator!prev_prin_balance+Calculator!loan_payment)),0)))</f>
        <v/>
      </c>
      <c r="K726" s="47" t="str">
        <f>IF(A726="","",ROUND((B726-Calculator!prev_date)*(Calculator!prev_heloc_rate/$O$8)*MAX(0,Calculator!prev_heloc_prin_balance),2))</f>
        <v/>
      </c>
      <c r="L726" s="47" t="str">
        <f>IF(A726="","",MAX(0,MIN(1*H726,Calculator!prev_heloc_int_balance+K726)))</f>
        <v/>
      </c>
      <c r="M726" s="47" t="str">
        <f>IF(A726="","",(Calculator!prev_heloc_int_balance+K726)-L726)</f>
        <v/>
      </c>
      <c r="N726" s="47" t="str">
        <f t="shared" si="4"/>
        <v/>
      </c>
      <c r="O726" s="47" t="str">
        <f>IF(A726="","",Calculator!prev_heloc_prin_balance-N726)</f>
        <v/>
      </c>
      <c r="P726" s="47" t="str">
        <f t="shared" si="16"/>
        <v/>
      </c>
      <c r="Q726" s="40"/>
      <c r="R726" s="67" t="str">
        <f t="shared" si="5"/>
        <v/>
      </c>
      <c r="S726" s="68" t="str">
        <f t="shared" si="6"/>
        <v/>
      </c>
      <c r="T726" s="47" t="str">
        <f t="shared" si="7"/>
        <v/>
      </c>
      <c r="U726" s="47" t="str">
        <f t="shared" si="8"/>
        <v/>
      </c>
      <c r="V726" s="47" t="str">
        <f t="shared" si="9"/>
        <v/>
      </c>
      <c r="W726" s="47" t="str">
        <f t="shared" si="10"/>
        <v/>
      </c>
      <c r="X726" s="40"/>
      <c r="Y726" s="67" t="str">
        <f t="shared" si="11"/>
        <v/>
      </c>
      <c r="Z726" s="68" t="str">
        <f t="shared" si="12"/>
        <v/>
      </c>
      <c r="AA726" s="47" t="str">
        <f>IF(Y726="","",MIN($D$9+Calculator!free_cash_flow,AD725+AB726))</f>
        <v/>
      </c>
      <c r="AB726" s="47" t="str">
        <f t="shared" si="13"/>
        <v/>
      </c>
      <c r="AC726" s="47" t="str">
        <f t="shared" si="14"/>
        <v/>
      </c>
      <c r="AD726" s="47" t="str">
        <f t="shared" si="15"/>
        <v/>
      </c>
    </row>
    <row r="727" ht="12.75" customHeight="1">
      <c r="A727" s="67" t="str">
        <f>IF(OR(Calculator!prev_total_owed&lt;=0,Calculator!prev_total_owed=""),"",Calculator!prev_pmt_num+1)</f>
        <v/>
      </c>
      <c r="B727" s="68" t="str">
        <f t="shared" si="1"/>
        <v/>
      </c>
      <c r="C727" s="47" t="str">
        <f>IF(A727="","",MIN(D727+Calculator!prev_prin_balance,Calculator!loan_payment+J727))</f>
        <v/>
      </c>
      <c r="D727" s="47" t="str">
        <f>IF(A727="","",ROUND($D$6/12*MAX(0,(Calculator!prev_prin_balance)),2))</f>
        <v/>
      </c>
      <c r="E727" s="47" t="str">
        <f t="shared" si="2"/>
        <v/>
      </c>
      <c r="F727" s="47" t="str">
        <f>IF(A727="","",ROUND(SUM(Calculator!prev_prin_balance,-E727),2))</f>
        <v/>
      </c>
      <c r="G727" s="69" t="str">
        <f t="shared" si="3"/>
        <v/>
      </c>
      <c r="H727" s="47" t="str">
        <f>IF(A727="","",IF(Calculator!prev_prin_balance=0,MIN(Calculator!prev_heloc_prin_balance+Calculator!prev_heloc_int_balance+K727,MAX(0,Calculator!free_cash_flow+Calculator!loan_payment))+IF($O$7="No",0,Calculator!loan_payment+$I$6),IF($O$7="No",Calculator!free_cash_flow,$I$5)))</f>
        <v/>
      </c>
      <c r="I727" s="47" t="str">
        <f>IF(A727="","",IF($O$7="Yes",$I$6+Calculator!loan_payment,0))</f>
        <v/>
      </c>
      <c r="J727" s="47" t="str">
        <f>IF(A727="","",IF(Calculator!prev_prin_balance&lt;=0,0,IF(Calculator!prev_heloc_prin_balance&lt;Calculator!free_cash_flow,MAX(0,MIN($O$6,D727+Calculator!prev_prin_balance+Calculator!loan_payment)),0)))</f>
        <v/>
      </c>
      <c r="K727" s="47" t="str">
        <f>IF(A727="","",ROUND((B727-Calculator!prev_date)*(Calculator!prev_heloc_rate/$O$8)*MAX(0,Calculator!prev_heloc_prin_balance),2))</f>
        <v/>
      </c>
      <c r="L727" s="47" t="str">
        <f>IF(A727="","",MAX(0,MIN(1*H727,Calculator!prev_heloc_int_balance+K727)))</f>
        <v/>
      </c>
      <c r="M727" s="47" t="str">
        <f>IF(A727="","",(Calculator!prev_heloc_int_balance+K727)-L727)</f>
        <v/>
      </c>
      <c r="N727" s="47" t="str">
        <f t="shared" si="4"/>
        <v/>
      </c>
      <c r="O727" s="47" t="str">
        <f>IF(A727="","",Calculator!prev_heloc_prin_balance-N727)</f>
        <v/>
      </c>
      <c r="P727" s="47" t="str">
        <f t="shared" si="16"/>
        <v/>
      </c>
      <c r="Q727" s="40"/>
      <c r="R727" s="67" t="str">
        <f t="shared" si="5"/>
        <v/>
      </c>
      <c r="S727" s="68" t="str">
        <f t="shared" si="6"/>
        <v/>
      </c>
      <c r="T727" s="47" t="str">
        <f t="shared" si="7"/>
        <v/>
      </c>
      <c r="U727" s="47" t="str">
        <f t="shared" si="8"/>
        <v/>
      </c>
      <c r="V727" s="47" t="str">
        <f t="shared" si="9"/>
        <v/>
      </c>
      <c r="W727" s="47" t="str">
        <f t="shared" si="10"/>
        <v/>
      </c>
      <c r="X727" s="40"/>
      <c r="Y727" s="67" t="str">
        <f t="shared" si="11"/>
        <v/>
      </c>
      <c r="Z727" s="68" t="str">
        <f t="shared" si="12"/>
        <v/>
      </c>
      <c r="AA727" s="47" t="str">
        <f>IF(Y727="","",MIN($D$9+Calculator!free_cash_flow,AD726+AB727))</f>
        <v/>
      </c>
      <c r="AB727" s="47" t="str">
        <f t="shared" si="13"/>
        <v/>
      </c>
      <c r="AC727" s="47" t="str">
        <f t="shared" si="14"/>
        <v/>
      </c>
      <c r="AD727" s="47" t="str">
        <f t="shared" si="15"/>
        <v/>
      </c>
    </row>
    <row r="728" ht="12.75" customHeight="1">
      <c r="A728" s="67" t="str">
        <f>IF(OR(Calculator!prev_total_owed&lt;=0,Calculator!prev_total_owed=""),"",Calculator!prev_pmt_num+1)</f>
        <v/>
      </c>
      <c r="B728" s="68" t="str">
        <f t="shared" si="1"/>
        <v/>
      </c>
      <c r="C728" s="47" t="str">
        <f>IF(A728="","",MIN(D728+Calculator!prev_prin_balance,Calculator!loan_payment+J728))</f>
        <v/>
      </c>
      <c r="D728" s="47" t="str">
        <f>IF(A728="","",ROUND($D$6/12*MAX(0,(Calculator!prev_prin_balance)),2))</f>
        <v/>
      </c>
      <c r="E728" s="47" t="str">
        <f t="shared" si="2"/>
        <v/>
      </c>
      <c r="F728" s="47" t="str">
        <f>IF(A728="","",ROUND(SUM(Calculator!prev_prin_balance,-E728),2))</f>
        <v/>
      </c>
      <c r="G728" s="69" t="str">
        <f t="shared" si="3"/>
        <v/>
      </c>
      <c r="H728" s="47" t="str">
        <f>IF(A728="","",IF(Calculator!prev_prin_balance=0,MIN(Calculator!prev_heloc_prin_balance+Calculator!prev_heloc_int_balance+K728,MAX(0,Calculator!free_cash_flow+Calculator!loan_payment))+IF($O$7="No",0,Calculator!loan_payment+$I$6),IF($O$7="No",Calculator!free_cash_flow,$I$5)))</f>
        <v/>
      </c>
      <c r="I728" s="47" t="str">
        <f>IF(A728="","",IF($O$7="Yes",$I$6+Calculator!loan_payment,0))</f>
        <v/>
      </c>
      <c r="J728" s="47" t="str">
        <f>IF(A728="","",IF(Calculator!prev_prin_balance&lt;=0,0,IF(Calculator!prev_heloc_prin_balance&lt;Calculator!free_cash_flow,MAX(0,MIN($O$6,D728+Calculator!prev_prin_balance+Calculator!loan_payment)),0)))</f>
        <v/>
      </c>
      <c r="K728" s="47" t="str">
        <f>IF(A728="","",ROUND((B728-Calculator!prev_date)*(Calculator!prev_heloc_rate/$O$8)*MAX(0,Calculator!prev_heloc_prin_balance),2))</f>
        <v/>
      </c>
      <c r="L728" s="47" t="str">
        <f>IF(A728="","",MAX(0,MIN(1*H728,Calculator!prev_heloc_int_balance+K728)))</f>
        <v/>
      </c>
      <c r="M728" s="47" t="str">
        <f>IF(A728="","",(Calculator!prev_heloc_int_balance+K728)-L728)</f>
        <v/>
      </c>
      <c r="N728" s="47" t="str">
        <f t="shared" si="4"/>
        <v/>
      </c>
      <c r="O728" s="47" t="str">
        <f>IF(A728="","",Calculator!prev_heloc_prin_balance-N728)</f>
        <v/>
      </c>
      <c r="P728" s="47" t="str">
        <f t="shared" si="16"/>
        <v/>
      </c>
      <c r="Q728" s="40"/>
      <c r="R728" s="67" t="str">
        <f t="shared" si="5"/>
        <v/>
      </c>
      <c r="S728" s="68" t="str">
        <f t="shared" si="6"/>
        <v/>
      </c>
      <c r="T728" s="47" t="str">
        <f t="shared" si="7"/>
        <v/>
      </c>
      <c r="U728" s="47" t="str">
        <f t="shared" si="8"/>
        <v/>
      </c>
      <c r="V728" s="47" t="str">
        <f t="shared" si="9"/>
        <v/>
      </c>
      <c r="W728" s="47" t="str">
        <f t="shared" si="10"/>
        <v/>
      </c>
      <c r="X728" s="40"/>
      <c r="Y728" s="67" t="str">
        <f t="shared" si="11"/>
        <v/>
      </c>
      <c r="Z728" s="68" t="str">
        <f t="shared" si="12"/>
        <v/>
      </c>
      <c r="AA728" s="47" t="str">
        <f>IF(Y728="","",MIN($D$9+Calculator!free_cash_flow,AD727+AB728))</f>
        <v/>
      </c>
      <c r="AB728" s="47" t="str">
        <f t="shared" si="13"/>
        <v/>
      </c>
      <c r="AC728" s="47" t="str">
        <f t="shared" si="14"/>
        <v/>
      </c>
      <c r="AD728" s="47" t="str">
        <f t="shared" si="15"/>
        <v/>
      </c>
    </row>
    <row r="729" ht="12.75" customHeight="1">
      <c r="A729" s="67" t="str">
        <f>IF(OR(Calculator!prev_total_owed&lt;=0,Calculator!prev_total_owed=""),"",Calculator!prev_pmt_num+1)</f>
        <v/>
      </c>
      <c r="B729" s="68" t="str">
        <f t="shared" si="1"/>
        <v/>
      </c>
      <c r="C729" s="47" t="str">
        <f>IF(A729="","",MIN(D729+Calculator!prev_prin_balance,Calculator!loan_payment+J729))</f>
        <v/>
      </c>
      <c r="D729" s="47" t="str">
        <f>IF(A729="","",ROUND($D$6/12*MAX(0,(Calculator!prev_prin_balance)),2))</f>
        <v/>
      </c>
      <c r="E729" s="47" t="str">
        <f t="shared" si="2"/>
        <v/>
      </c>
      <c r="F729" s="47" t="str">
        <f>IF(A729="","",ROUND(SUM(Calculator!prev_prin_balance,-E729),2))</f>
        <v/>
      </c>
      <c r="G729" s="69" t="str">
        <f t="shared" si="3"/>
        <v/>
      </c>
      <c r="H729" s="47" t="str">
        <f>IF(A729="","",IF(Calculator!prev_prin_balance=0,MIN(Calculator!prev_heloc_prin_balance+Calculator!prev_heloc_int_balance+K729,MAX(0,Calculator!free_cash_flow+Calculator!loan_payment))+IF($O$7="No",0,Calculator!loan_payment+$I$6),IF($O$7="No",Calculator!free_cash_flow,$I$5)))</f>
        <v/>
      </c>
      <c r="I729" s="47" t="str">
        <f>IF(A729="","",IF($O$7="Yes",$I$6+Calculator!loan_payment,0))</f>
        <v/>
      </c>
      <c r="J729" s="47" t="str">
        <f>IF(A729="","",IF(Calculator!prev_prin_balance&lt;=0,0,IF(Calculator!prev_heloc_prin_balance&lt;Calculator!free_cash_flow,MAX(0,MIN($O$6,D729+Calculator!prev_prin_balance+Calculator!loan_payment)),0)))</f>
        <v/>
      </c>
      <c r="K729" s="47" t="str">
        <f>IF(A729="","",ROUND((B729-Calculator!prev_date)*(Calculator!prev_heloc_rate/$O$8)*MAX(0,Calculator!prev_heloc_prin_balance),2))</f>
        <v/>
      </c>
      <c r="L729" s="47" t="str">
        <f>IF(A729="","",MAX(0,MIN(1*H729,Calculator!prev_heloc_int_balance+K729)))</f>
        <v/>
      </c>
      <c r="M729" s="47" t="str">
        <f>IF(A729="","",(Calculator!prev_heloc_int_balance+K729)-L729)</f>
        <v/>
      </c>
      <c r="N729" s="47" t="str">
        <f t="shared" si="4"/>
        <v/>
      </c>
      <c r="O729" s="47" t="str">
        <f>IF(A729="","",Calculator!prev_heloc_prin_balance-N729)</f>
        <v/>
      </c>
      <c r="P729" s="47" t="str">
        <f t="shared" si="16"/>
        <v/>
      </c>
      <c r="Q729" s="40"/>
      <c r="R729" s="67" t="str">
        <f t="shared" si="5"/>
        <v/>
      </c>
      <c r="S729" s="68" t="str">
        <f t="shared" si="6"/>
        <v/>
      </c>
      <c r="T729" s="47" t="str">
        <f t="shared" si="7"/>
        <v/>
      </c>
      <c r="U729" s="47" t="str">
        <f t="shared" si="8"/>
        <v/>
      </c>
      <c r="V729" s="47" t="str">
        <f t="shared" si="9"/>
        <v/>
      </c>
      <c r="W729" s="47" t="str">
        <f t="shared" si="10"/>
        <v/>
      </c>
      <c r="X729" s="40"/>
      <c r="Y729" s="67" t="str">
        <f t="shared" si="11"/>
        <v/>
      </c>
      <c r="Z729" s="68" t="str">
        <f t="shared" si="12"/>
        <v/>
      </c>
      <c r="AA729" s="47" t="str">
        <f>IF(Y729="","",MIN($D$9+Calculator!free_cash_flow,AD728+AB729))</f>
        <v/>
      </c>
      <c r="AB729" s="47" t="str">
        <f t="shared" si="13"/>
        <v/>
      </c>
      <c r="AC729" s="47" t="str">
        <f t="shared" si="14"/>
        <v/>
      </c>
      <c r="AD729" s="47" t="str">
        <f t="shared" si="15"/>
        <v/>
      </c>
    </row>
    <row r="730" ht="12.75" customHeight="1">
      <c r="A730" s="67" t="str">
        <f>IF(OR(Calculator!prev_total_owed&lt;=0,Calculator!prev_total_owed=""),"",Calculator!prev_pmt_num+1)</f>
        <v/>
      </c>
      <c r="B730" s="68" t="str">
        <f t="shared" si="1"/>
        <v/>
      </c>
      <c r="C730" s="47" t="str">
        <f>IF(A730="","",MIN(D730+Calculator!prev_prin_balance,Calculator!loan_payment+J730))</f>
        <v/>
      </c>
      <c r="D730" s="47" t="str">
        <f>IF(A730="","",ROUND($D$6/12*MAX(0,(Calculator!prev_prin_balance)),2))</f>
        <v/>
      </c>
      <c r="E730" s="47" t="str">
        <f t="shared" si="2"/>
        <v/>
      </c>
      <c r="F730" s="47" t="str">
        <f>IF(A730="","",ROUND(SUM(Calculator!prev_prin_balance,-E730),2))</f>
        <v/>
      </c>
      <c r="G730" s="69" t="str">
        <f t="shared" si="3"/>
        <v/>
      </c>
      <c r="H730" s="47" t="str">
        <f>IF(A730="","",IF(Calculator!prev_prin_balance=0,MIN(Calculator!prev_heloc_prin_balance+Calculator!prev_heloc_int_balance+K730,MAX(0,Calculator!free_cash_flow+Calculator!loan_payment))+IF($O$7="No",0,Calculator!loan_payment+$I$6),IF($O$7="No",Calculator!free_cash_flow,$I$5)))</f>
        <v/>
      </c>
      <c r="I730" s="47" t="str">
        <f>IF(A730="","",IF($O$7="Yes",$I$6+Calculator!loan_payment,0))</f>
        <v/>
      </c>
      <c r="J730" s="47" t="str">
        <f>IF(A730="","",IF(Calculator!prev_prin_balance&lt;=0,0,IF(Calculator!prev_heloc_prin_balance&lt;Calculator!free_cash_flow,MAX(0,MIN($O$6,D730+Calculator!prev_prin_balance+Calculator!loan_payment)),0)))</f>
        <v/>
      </c>
      <c r="K730" s="47" t="str">
        <f>IF(A730="","",ROUND((B730-Calculator!prev_date)*(Calculator!prev_heloc_rate/$O$8)*MAX(0,Calculator!prev_heloc_prin_balance),2))</f>
        <v/>
      </c>
      <c r="L730" s="47" t="str">
        <f>IF(A730="","",MAX(0,MIN(1*H730,Calculator!prev_heloc_int_balance+K730)))</f>
        <v/>
      </c>
      <c r="M730" s="47" t="str">
        <f>IF(A730="","",(Calculator!prev_heloc_int_balance+K730)-L730)</f>
        <v/>
      </c>
      <c r="N730" s="47" t="str">
        <f t="shared" si="4"/>
        <v/>
      </c>
      <c r="O730" s="47" t="str">
        <f>IF(A730="","",Calculator!prev_heloc_prin_balance-N730)</f>
        <v/>
      </c>
      <c r="P730" s="47" t="str">
        <f t="shared" si="16"/>
        <v/>
      </c>
      <c r="Q730" s="40"/>
      <c r="R730" s="67" t="str">
        <f t="shared" si="5"/>
        <v/>
      </c>
      <c r="S730" s="68" t="str">
        <f t="shared" si="6"/>
        <v/>
      </c>
      <c r="T730" s="47" t="str">
        <f t="shared" si="7"/>
        <v/>
      </c>
      <c r="U730" s="47" t="str">
        <f t="shared" si="8"/>
        <v/>
      </c>
      <c r="V730" s="47" t="str">
        <f t="shared" si="9"/>
        <v/>
      </c>
      <c r="W730" s="47" t="str">
        <f t="shared" si="10"/>
        <v/>
      </c>
      <c r="X730" s="40"/>
      <c r="Y730" s="67" t="str">
        <f t="shared" si="11"/>
        <v/>
      </c>
      <c r="Z730" s="68" t="str">
        <f t="shared" si="12"/>
        <v/>
      </c>
      <c r="AA730" s="47" t="str">
        <f>IF(Y730="","",MIN($D$9+Calculator!free_cash_flow,AD729+AB730))</f>
        <v/>
      </c>
      <c r="AB730" s="47" t="str">
        <f t="shared" si="13"/>
        <v/>
      </c>
      <c r="AC730" s="47" t="str">
        <f t="shared" si="14"/>
        <v/>
      </c>
      <c r="AD730" s="47" t="str">
        <f t="shared" si="15"/>
        <v/>
      </c>
    </row>
    <row r="731" ht="12.75" customHeight="1">
      <c r="A731" s="67" t="str">
        <f>IF(OR(Calculator!prev_total_owed&lt;=0,Calculator!prev_total_owed=""),"",Calculator!prev_pmt_num+1)</f>
        <v/>
      </c>
      <c r="B731" s="68" t="str">
        <f t="shared" si="1"/>
        <v/>
      </c>
      <c r="C731" s="47" t="str">
        <f>IF(A731="","",MIN(D731+Calculator!prev_prin_balance,Calculator!loan_payment+J731))</f>
        <v/>
      </c>
      <c r="D731" s="47" t="str">
        <f>IF(A731="","",ROUND($D$6/12*MAX(0,(Calculator!prev_prin_balance)),2))</f>
        <v/>
      </c>
      <c r="E731" s="47" t="str">
        <f t="shared" si="2"/>
        <v/>
      </c>
      <c r="F731" s="47" t="str">
        <f>IF(A731="","",ROUND(SUM(Calculator!prev_prin_balance,-E731),2))</f>
        <v/>
      </c>
      <c r="G731" s="69" t="str">
        <f t="shared" si="3"/>
        <v/>
      </c>
      <c r="H731" s="47" t="str">
        <f>IF(A731="","",IF(Calculator!prev_prin_balance=0,MIN(Calculator!prev_heloc_prin_balance+Calculator!prev_heloc_int_balance+K731,MAX(0,Calculator!free_cash_flow+Calculator!loan_payment))+IF($O$7="No",0,Calculator!loan_payment+$I$6),IF($O$7="No",Calculator!free_cash_flow,$I$5)))</f>
        <v/>
      </c>
      <c r="I731" s="47" t="str">
        <f>IF(A731="","",IF($O$7="Yes",$I$6+Calculator!loan_payment,0))</f>
        <v/>
      </c>
      <c r="J731" s="47" t="str">
        <f>IF(A731="","",IF(Calculator!prev_prin_balance&lt;=0,0,IF(Calculator!prev_heloc_prin_balance&lt;Calculator!free_cash_flow,MAX(0,MIN($O$6,D731+Calculator!prev_prin_balance+Calculator!loan_payment)),0)))</f>
        <v/>
      </c>
      <c r="K731" s="47" t="str">
        <f>IF(A731="","",ROUND((B731-Calculator!prev_date)*(Calculator!prev_heloc_rate/$O$8)*MAX(0,Calculator!prev_heloc_prin_balance),2))</f>
        <v/>
      </c>
      <c r="L731" s="47" t="str">
        <f>IF(A731="","",MAX(0,MIN(1*H731,Calculator!prev_heloc_int_balance+K731)))</f>
        <v/>
      </c>
      <c r="M731" s="47" t="str">
        <f>IF(A731="","",(Calculator!prev_heloc_int_balance+K731)-L731)</f>
        <v/>
      </c>
      <c r="N731" s="47" t="str">
        <f t="shared" si="4"/>
        <v/>
      </c>
      <c r="O731" s="47" t="str">
        <f>IF(A731="","",Calculator!prev_heloc_prin_balance-N731)</f>
        <v/>
      </c>
      <c r="P731" s="47" t="str">
        <f t="shared" si="16"/>
        <v/>
      </c>
      <c r="Q731" s="40"/>
      <c r="R731" s="67" t="str">
        <f t="shared" si="5"/>
        <v/>
      </c>
      <c r="S731" s="68" t="str">
        <f t="shared" si="6"/>
        <v/>
      </c>
      <c r="T731" s="47" t="str">
        <f t="shared" si="7"/>
        <v/>
      </c>
      <c r="U731" s="47" t="str">
        <f t="shared" si="8"/>
        <v/>
      </c>
      <c r="V731" s="47" t="str">
        <f t="shared" si="9"/>
        <v/>
      </c>
      <c r="W731" s="47" t="str">
        <f t="shared" si="10"/>
        <v/>
      </c>
      <c r="X731" s="40"/>
      <c r="Y731" s="67" t="str">
        <f t="shared" si="11"/>
        <v/>
      </c>
      <c r="Z731" s="68" t="str">
        <f t="shared" si="12"/>
        <v/>
      </c>
      <c r="AA731" s="47" t="str">
        <f>IF(Y731="","",MIN($D$9+Calculator!free_cash_flow,AD730+AB731))</f>
        <v/>
      </c>
      <c r="AB731" s="47" t="str">
        <f t="shared" si="13"/>
        <v/>
      </c>
      <c r="AC731" s="47" t="str">
        <f t="shared" si="14"/>
        <v/>
      </c>
      <c r="AD731" s="47" t="str">
        <f t="shared" si="15"/>
        <v/>
      </c>
    </row>
    <row r="732" ht="12.75" customHeight="1">
      <c r="A732" s="67" t="str">
        <f>IF(OR(Calculator!prev_total_owed&lt;=0,Calculator!prev_total_owed=""),"",Calculator!prev_pmt_num+1)</f>
        <v/>
      </c>
      <c r="B732" s="68" t="str">
        <f t="shared" si="1"/>
        <v/>
      </c>
      <c r="C732" s="47" t="str">
        <f>IF(A732="","",MIN(D732+Calculator!prev_prin_balance,Calculator!loan_payment+J732))</f>
        <v/>
      </c>
      <c r="D732" s="47" t="str">
        <f>IF(A732="","",ROUND($D$6/12*MAX(0,(Calculator!prev_prin_balance)),2))</f>
        <v/>
      </c>
      <c r="E732" s="47" t="str">
        <f t="shared" si="2"/>
        <v/>
      </c>
      <c r="F732" s="47" t="str">
        <f>IF(A732="","",ROUND(SUM(Calculator!prev_prin_balance,-E732),2))</f>
        <v/>
      </c>
      <c r="G732" s="69" t="str">
        <f t="shared" si="3"/>
        <v/>
      </c>
      <c r="H732" s="47" t="str">
        <f>IF(A732="","",IF(Calculator!prev_prin_balance=0,MIN(Calculator!prev_heloc_prin_balance+Calculator!prev_heloc_int_balance+K732,MAX(0,Calculator!free_cash_flow+Calculator!loan_payment))+IF($O$7="No",0,Calculator!loan_payment+$I$6),IF($O$7="No",Calculator!free_cash_flow,$I$5)))</f>
        <v/>
      </c>
      <c r="I732" s="47" t="str">
        <f>IF(A732="","",IF($O$7="Yes",$I$6+Calculator!loan_payment,0))</f>
        <v/>
      </c>
      <c r="J732" s="47" t="str">
        <f>IF(A732="","",IF(Calculator!prev_prin_balance&lt;=0,0,IF(Calculator!prev_heloc_prin_balance&lt;Calculator!free_cash_flow,MAX(0,MIN($O$6,D732+Calculator!prev_prin_balance+Calculator!loan_payment)),0)))</f>
        <v/>
      </c>
      <c r="K732" s="47" t="str">
        <f>IF(A732="","",ROUND((B732-Calculator!prev_date)*(Calculator!prev_heloc_rate/$O$8)*MAX(0,Calculator!prev_heloc_prin_balance),2))</f>
        <v/>
      </c>
      <c r="L732" s="47" t="str">
        <f>IF(A732="","",MAX(0,MIN(1*H732,Calculator!prev_heloc_int_balance+K732)))</f>
        <v/>
      </c>
      <c r="M732" s="47" t="str">
        <f>IF(A732="","",(Calculator!prev_heloc_int_balance+K732)-L732)</f>
        <v/>
      </c>
      <c r="N732" s="47" t="str">
        <f t="shared" si="4"/>
        <v/>
      </c>
      <c r="O732" s="47" t="str">
        <f>IF(A732="","",Calculator!prev_heloc_prin_balance-N732)</f>
        <v/>
      </c>
      <c r="P732" s="47" t="str">
        <f t="shared" si="16"/>
        <v/>
      </c>
      <c r="Q732" s="40"/>
      <c r="R732" s="67" t="str">
        <f t="shared" si="5"/>
        <v/>
      </c>
      <c r="S732" s="68" t="str">
        <f t="shared" si="6"/>
        <v/>
      </c>
      <c r="T732" s="47" t="str">
        <f t="shared" si="7"/>
        <v/>
      </c>
      <c r="U732" s="47" t="str">
        <f t="shared" si="8"/>
        <v/>
      </c>
      <c r="V732" s="47" t="str">
        <f t="shared" si="9"/>
        <v/>
      </c>
      <c r="W732" s="47" t="str">
        <f t="shared" si="10"/>
        <v/>
      </c>
      <c r="X732" s="40"/>
      <c r="Y732" s="67" t="str">
        <f t="shared" si="11"/>
        <v/>
      </c>
      <c r="Z732" s="68" t="str">
        <f t="shared" si="12"/>
        <v/>
      </c>
      <c r="AA732" s="47" t="str">
        <f>IF(Y732="","",MIN($D$9+Calculator!free_cash_flow,AD731+AB732))</f>
        <v/>
      </c>
      <c r="AB732" s="47" t="str">
        <f t="shared" si="13"/>
        <v/>
      </c>
      <c r="AC732" s="47" t="str">
        <f t="shared" si="14"/>
        <v/>
      </c>
      <c r="AD732" s="47" t="str">
        <f t="shared" si="15"/>
        <v/>
      </c>
    </row>
    <row r="733" ht="12.75" customHeight="1">
      <c r="A733" s="67" t="str">
        <f>IF(OR(Calculator!prev_total_owed&lt;=0,Calculator!prev_total_owed=""),"",Calculator!prev_pmt_num+1)</f>
        <v/>
      </c>
      <c r="B733" s="68" t="str">
        <f t="shared" si="1"/>
        <v/>
      </c>
      <c r="C733" s="47" t="str">
        <f>IF(A733="","",MIN(D733+Calculator!prev_prin_balance,Calculator!loan_payment+J733))</f>
        <v/>
      </c>
      <c r="D733" s="47" t="str">
        <f>IF(A733="","",ROUND($D$6/12*MAX(0,(Calculator!prev_prin_balance)),2))</f>
        <v/>
      </c>
      <c r="E733" s="47" t="str">
        <f t="shared" si="2"/>
        <v/>
      </c>
      <c r="F733" s="47" t="str">
        <f>IF(A733="","",ROUND(SUM(Calculator!prev_prin_balance,-E733),2))</f>
        <v/>
      </c>
      <c r="G733" s="69" t="str">
        <f t="shared" si="3"/>
        <v/>
      </c>
      <c r="H733" s="47" t="str">
        <f>IF(A733="","",IF(Calculator!prev_prin_balance=0,MIN(Calculator!prev_heloc_prin_balance+Calculator!prev_heloc_int_balance+K733,MAX(0,Calculator!free_cash_flow+Calculator!loan_payment))+IF($O$7="No",0,Calculator!loan_payment+$I$6),IF($O$7="No",Calculator!free_cash_flow,$I$5)))</f>
        <v/>
      </c>
      <c r="I733" s="47" t="str">
        <f>IF(A733="","",IF($O$7="Yes",$I$6+Calculator!loan_payment,0))</f>
        <v/>
      </c>
      <c r="J733" s="47" t="str">
        <f>IF(A733="","",IF(Calculator!prev_prin_balance&lt;=0,0,IF(Calculator!prev_heloc_prin_balance&lt;Calculator!free_cash_flow,MAX(0,MIN($O$6,D733+Calculator!prev_prin_balance+Calculator!loan_payment)),0)))</f>
        <v/>
      </c>
      <c r="K733" s="47" t="str">
        <f>IF(A733="","",ROUND((B733-Calculator!prev_date)*(Calculator!prev_heloc_rate/$O$8)*MAX(0,Calculator!prev_heloc_prin_balance),2))</f>
        <v/>
      </c>
      <c r="L733" s="47" t="str">
        <f>IF(A733="","",MAX(0,MIN(1*H733,Calculator!prev_heloc_int_balance+K733)))</f>
        <v/>
      </c>
      <c r="M733" s="47" t="str">
        <f>IF(A733="","",(Calculator!prev_heloc_int_balance+K733)-L733)</f>
        <v/>
      </c>
      <c r="N733" s="47" t="str">
        <f t="shared" si="4"/>
        <v/>
      </c>
      <c r="O733" s="47" t="str">
        <f>IF(A733="","",Calculator!prev_heloc_prin_balance-N733)</f>
        <v/>
      </c>
      <c r="P733" s="47" t="str">
        <f t="shared" si="16"/>
        <v/>
      </c>
      <c r="Q733" s="40"/>
      <c r="R733" s="67" t="str">
        <f t="shared" si="5"/>
        <v/>
      </c>
      <c r="S733" s="68" t="str">
        <f t="shared" si="6"/>
        <v/>
      </c>
      <c r="T733" s="47" t="str">
        <f t="shared" si="7"/>
        <v/>
      </c>
      <c r="U733" s="47" t="str">
        <f t="shared" si="8"/>
        <v/>
      </c>
      <c r="V733" s="47" t="str">
        <f t="shared" si="9"/>
        <v/>
      </c>
      <c r="W733" s="47" t="str">
        <f t="shared" si="10"/>
        <v/>
      </c>
      <c r="X733" s="40"/>
      <c r="Y733" s="67" t="str">
        <f t="shared" si="11"/>
        <v/>
      </c>
      <c r="Z733" s="68" t="str">
        <f t="shared" si="12"/>
        <v/>
      </c>
      <c r="AA733" s="47" t="str">
        <f>IF(Y733="","",MIN($D$9+Calculator!free_cash_flow,AD732+AB733))</f>
        <v/>
      </c>
      <c r="AB733" s="47" t="str">
        <f t="shared" si="13"/>
        <v/>
      </c>
      <c r="AC733" s="47" t="str">
        <f t="shared" si="14"/>
        <v/>
      </c>
      <c r="AD733" s="47" t="str">
        <f t="shared" si="15"/>
        <v/>
      </c>
    </row>
    <row r="734" ht="12.75" customHeight="1">
      <c r="A734" s="67" t="str">
        <f>IF(OR(Calculator!prev_total_owed&lt;=0,Calculator!prev_total_owed=""),"",Calculator!prev_pmt_num+1)</f>
        <v/>
      </c>
      <c r="B734" s="68" t="str">
        <f t="shared" si="1"/>
        <v/>
      </c>
      <c r="C734" s="47" t="str">
        <f>IF(A734="","",MIN(D734+Calculator!prev_prin_balance,Calculator!loan_payment+J734))</f>
        <v/>
      </c>
      <c r="D734" s="47" t="str">
        <f>IF(A734="","",ROUND($D$6/12*MAX(0,(Calculator!prev_prin_balance)),2))</f>
        <v/>
      </c>
      <c r="E734" s="47" t="str">
        <f t="shared" si="2"/>
        <v/>
      </c>
      <c r="F734" s="47" t="str">
        <f>IF(A734="","",ROUND(SUM(Calculator!prev_prin_balance,-E734),2))</f>
        <v/>
      </c>
      <c r="G734" s="69" t="str">
        <f t="shared" si="3"/>
        <v/>
      </c>
      <c r="H734" s="47" t="str">
        <f>IF(A734="","",IF(Calculator!prev_prin_balance=0,MIN(Calculator!prev_heloc_prin_balance+Calculator!prev_heloc_int_balance+K734,MAX(0,Calculator!free_cash_flow+Calculator!loan_payment))+IF($O$7="No",0,Calculator!loan_payment+$I$6),IF($O$7="No",Calculator!free_cash_flow,$I$5)))</f>
        <v/>
      </c>
      <c r="I734" s="47" t="str">
        <f>IF(A734="","",IF($O$7="Yes",$I$6+Calculator!loan_payment,0))</f>
        <v/>
      </c>
      <c r="J734" s="47" t="str">
        <f>IF(A734="","",IF(Calculator!prev_prin_balance&lt;=0,0,IF(Calculator!prev_heloc_prin_balance&lt;Calculator!free_cash_flow,MAX(0,MIN($O$6,D734+Calculator!prev_prin_balance+Calculator!loan_payment)),0)))</f>
        <v/>
      </c>
      <c r="K734" s="47" t="str">
        <f>IF(A734="","",ROUND((B734-Calculator!prev_date)*(Calculator!prev_heloc_rate/$O$8)*MAX(0,Calculator!prev_heloc_prin_balance),2))</f>
        <v/>
      </c>
      <c r="L734" s="47" t="str">
        <f>IF(A734="","",MAX(0,MIN(1*H734,Calculator!prev_heloc_int_balance+K734)))</f>
        <v/>
      </c>
      <c r="M734" s="47" t="str">
        <f>IF(A734="","",(Calculator!prev_heloc_int_balance+K734)-L734)</f>
        <v/>
      </c>
      <c r="N734" s="47" t="str">
        <f t="shared" si="4"/>
        <v/>
      </c>
      <c r="O734" s="47" t="str">
        <f>IF(A734="","",Calculator!prev_heloc_prin_balance-N734)</f>
        <v/>
      </c>
      <c r="P734" s="47" t="str">
        <f t="shared" si="16"/>
        <v/>
      </c>
      <c r="Q734" s="40"/>
      <c r="R734" s="67" t="str">
        <f t="shared" si="5"/>
        <v/>
      </c>
      <c r="S734" s="68" t="str">
        <f t="shared" si="6"/>
        <v/>
      </c>
      <c r="T734" s="47" t="str">
        <f t="shared" si="7"/>
        <v/>
      </c>
      <c r="U734" s="47" t="str">
        <f t="shared" si="8"/>
        <v/>
      </c>
      <c r="V734" s="47" t="str">
        <f t="shared" si="9"/>
        <v/>
      </c>
      <c r="W734" s="47" t="str">
        <f t="shared" si="10"/>
        <v/>
      </c>
      <c r="X734" s="40"/>
      <c r="Y734" s="67" t="str">
        <f t="shared" si="11"/>
        <v/>
      </c>
      <c r="Z734" s="68" t="str">
        <f t="shared" si="12"/>
        <v/>
      </c>
      <c r="AA734" s="47" t="str">
        <f>IF(Y734="","",MIN($D$9+Calculator!free_cash_flow,AD733+AB734))</f>
        <v/>
      </c>
      <c r="AB734" s="47" t="str">
        <f t="shared" si="13"/>
        <v/>
      </c>
      <c r="AC734" s="47" t="str">
        <f t="shared" si="14"/>
        <v/>
      </c>
      <c r="AD734" s="47" t="str">
        <f t="shared" si="15"/>
        <v/>
      </c>
    </row>
    <row r="735" ht="12.75" customHeight="1">
      <c r="A735" s="67" t="str">
        <f>IF(OR(Calculator!prev_total_owed&lt;=0,Calculator!prev_total_owed=""),"",Calculator!prev_pmt_num+1)</f>
        <v/>
      </c>
      <c r="B735" s="68" t="str">
        <f t="shared" si="1"/>
        <v/>
      </c>
      <c r="C735" s="47" t="str">
        <f>IF(A735="","",MIN(D735+Calculator!prev_prin_balance,Calculator!loan_payment+J735))</f>
        <v/>
      </c>
      <c r="D735" s="47" t="str">
        <f>IF(A735="","",ROUND($D$6/12*MAX(0,(Calculator!prev_prin_balance)),2))</f>
        <v/>
      </c>
      <c r="E735" s="47" t="str">
        <f t="shared" si="2"/>
        <v/>
      </c>
      <c r="F735" s="47" t="str">
        <f>IF(A735="","",ROUND(SUM(Calculator!prev_prin_balance,-E735),2))</f>
        <v/>
      </c>
      <c r="G735" s="69" t="str">
        <f t="shared" si="3"/>
        <v/>
      </c>
      <c r="H735" s="47" t="str">
        <f>IF(A735="","",IF(Calculator!prev_prin_balance=0,MIN(Calculator!prev_heloc_prin_balance+Calculator!prev_heloc_int_balance+K735,MAX(0,Calculator!free_cash_flow+Calculator!loan_payment))+IF($O$7="No",0,Calculator!loan_payment+$I$6),IF($O$7="No",Calculator!free_cash_flow,$I$5)))</f>
        <v/>
      </c>
      <c r="I735" s="47" t="str">
        <f>IF(A735="","",IF($O$7="Yes",$I$6+Calculator!loan_payment,0))</f>
        <v/>
      </c>
      <c r="J735" s="47" t="str">
        <f>IF(A735="","",IF(Calculator!prev_prin_balance&lt;=0,0,IF(Calculator!prev_heloc_prin_balance&lt;Calculator!free_cash_flow,MAX(0,MIN($O$6,D735+Calculator!prev_prin_balance+Calculator!loan_payment)),0)))</f>
        <v/>
      </c>
      <c r="K735" s="47" t="str">
        <f>IF(A735="","",ROUND((B735-Calculator!prev_date)*(Calculator!prev_heloc_rate/$O$8)*MAX(0,Calculator!prev_heloc_prin_balance),2))</f>
        <v/>
      </c>
      <c r="L735" s="47" t="str">
        <f>IF(A735="","",MAX(0,MIN(1*H735,Calculator!prev_heloc_int_balance+K735)))</f>
        <v/>
      </c>
      <c r="M735" s="47" t="str">
        <f>IF(A735="","",(Calculator!prev_heloc_int_balance+K735)-L735)</f>
        <v/>
      </c>
      <c r="N735" s="47" t="str">
        <f t="shared" si="4"/>
        <v/>
      </c>
      <c r="O735" s="47" t="str">
        <f>IF(A735="","",Calculator!prev_heloc_prin_balance-N735)</f>
        <v/>
      </c>
      <c r="P735" s="47" t="str">
        <f t="shared" si="16"/>
        <v/>
      </c>
      <c r="Q735" s="40"/>
      <c r="R735" s="67" t="str">
        <f t="shared" si="5"/>
        <v/>
      </c>
      <c r="S735" s="68" t="str">
        <f t="shared" si="6"/>
        <v/>
      </c>
      <c r="T735" s="47" t="str">
        <f t="shared" si="7"/>
        <v/>
      </c>
      <c r="U735" s="47" t="str">
        <f t="shared" si="8"/>
        <v/>
      </c>
      <c r="V735" s="47" t="str">
        <f t="shared" si="9"/>
        <v/>
      </c>
      <c r="W735" s="47" t="str">
        <f t="shared" si="10"/>
        <v/>
      </c>
      <c r="X735" s="40"/>
      <c r="Y735" s="67" t="str">
        <f t="shared" si="11"/>
        <v/>
      </c>
      <c r="Z735" s="68" t="str">
        <f t="shared" si="12"/>
        <v/>
      </c>
      <c r="AA735" s="47" t="str">
        <f>IF(Y735="","",MIN($D$9+Calculator!free_cash_flow,AD734+AB735))</f>
        <v/>
      </c>
      <c r="AB735" s="47" t="str">
        <f t="shared" si="13"/>
        <v/>
      </c>
      <c r="AC735" s="47" t="str">
        <f t="shared" si="14"/>
        <v/>
      </c>
      <c r="AD735" s="47" t="str">
        <f t="shared" si="15"/>
        <v/>
      </c>
    </row>
    <row r="736" ht="12.75" customHeight="1">
      <c r="A736" s="67" t="str">
        <f>IF(OR(Calculator!prev_total_owed&lt;=0,Calculator!prev_total_owed=""),"",Calculator!prev_pmt_num+1)</f>
        <v/>
      </c>
      <c r="B736" s="68" t="str">
        <f t="shared" si="1"/>
        <v/>
      </c>
      <c r="C736" s="47" t="str">
        <f>IF(A736="","",MIN(D736+Calculator!prev_prin_balance,Calculator!loan_payment+J736))</f>
        <v/>
      </c>
      <c r="D736" s="47" t="str">
        <f>IF(A736="","",ROUND($D$6/12*MAX(0,(Calculator!prev_prin_balance)),2))</f>
        <v/>
      </c>
      <c r="E736" s="47" t="str">
        <f t="shared" si="2"/>
        <v/>
      </c>
      <c r="F736" s="47" t="str">
        <f>IF(A736="","",ROUND(SUM(Calculator!prev_prin_balance,-E736),2))</f>
        <v/>
      </c>
      <c r="G736" s="69" t="str">
        <f t="shared" si="3"/>
        <v/>
      </c>
      <c r="H736" s="47" t="str">
        <f>IF(A736="","",IF(Calculator!prev_prin_balance=0,MIN(Calculator!prev_heloc_prin_balance+Calculator!prev_heloc_int_balance+K736,MAX(0,Calculator!free_cash_flow+Calculator!loan_payment))+IF($O$7="No",0,Calculator!loan_payment+$I$6),IF($O$7="No",Calculator!free_cash_flow,$I$5)))</f>
        <v/>
      </c>
      <c r="I736" s="47" t="str">
        <f>IF(A736="","",IF($O$7="Yes",$I$6+Calculator!loan_payment,0))</f>
        <v/>
      </c>
      <c r="J736" s="47" t="str">
        <f>IF(A736="","",IF(Calculator!prev_prin_balance&lt;=0,0,IF(Calculator!prev_heloc_prin_balance&lt;Calculator!free_cash_flow,MAX(0,MIN($O$6,D736+Calculator!prev_prin_balance+Calculator!loan_payment)),0)))</f>
        <v/>
      </c>
      <c r="K736" s="47" t="str">
        <f>IF(A736="","",ROUND((B736-Calculator!prev_date)*(Calculator!prev_heloc_rate/$O$8)*MAX(0,Calculator!prev_heloc_prin_balance),2))</f>
        <v/>
      </c>
      <c r="L736" s="47" t="str">
        <f>IF(A736="","",MAX(0,MIN(1*H736,Calculator!prev_heloc_int_balance+K736)))</f>
        <v/>
      </c>
      <c r="M736" s="47" t="str">
        <f>IF(A736="","",(Calculator!prev_heloc_int_balance+K736)-L736)</f>
        <v/>
      </c>
      <c r="N736" s="47" t="str">
        <f t="shared" si="4"/>
        <v/>
      </c>
      <c r="O736" s="47" t="str">
        <f>IF(A736="","",Calculator!prev_heloc_prin_balance-N736)</f>
        <v/>
      </c>
      <c r="P736" s="47" t="str">
        <f t="shared" si="16"/>
        <v/>
      </c>
      <c r="Q736" s="40"/>
      <c r="R736" s="67" t="str">
        <f t="shared" si="5"/>
        <v/>
      </c>
      <c r="S736" s="68" t="str">
        <f t="shared" si="6"/>
        <v/>
      </c>
      <c r="T736" s="47" t="str">
        <f t="shared" si="7"/>
        <v/>
      </c>
      <c r="U736" s="47" t="str">
        <f t="shared" si="8"/>
        <v/>
      </c>
      <c r="V736" s="47" t="str">
        <f t="shared" si="9"/>
        <v/>
      </c>
      <c r="W736" s="47" t="str">
        <f t="shared" si="10"/>
        <v/>
      </c>
      <c r="X736" s="40"/>
      <c r="Y736" s="67" t="str">
        <f t="shared" si="11"/>
        <v/>
      </c>
      <c r="Z736" s="68" t="str">
        <f t="shared" si="12"/>
        <v/>
      </c>
      <c r="AA736" s="47" t="str">
        <f>IF(Y736="","",MIN($D$9+Calculator!free_cash_flow,AD735+AB736))</f>
        <v/>
      </c>
      <c r="AB736" s="47" t="str">
        <f t="shared" si="13"/>
        <v/>
      </c>
      <c r="AC736" s="47" t="str">
        <f t="shared" si="14"/>
        <v/>
      </c>
      <c r="AD736" s="47" t="str">
        <f t="shared" si="15"/>
        <v/>
      </c>
    </row>
    <row r="737" ht="12.75" customHeight="1">
      <c r="A737" s="67" t="str">
        <f>IF(OR(Calculator!prev_total_owed&lt;=0,Calculator!prev_total_owed=""),"",Calculator!prev_pmt_num+1)</f>
        <v/>
      </c>
      <c r="B737" s="68" t="str">
        <f t="shared" si="1"/>
        <v/>
      </c>
      <c r="C737" s="47" t="str">
        <f>IF(A737="","",MIN(D737+Calculator!prev_prin_balance,Calculator!loan_payment+J737))</f>
        <v/>
      </c>
      <c r="D737" s="47" t="str">
        <f>IF(A737="","",ROUND($D$6/12*MAX(0,(Calculator!prev_prin_balance)),2))</f>
        <v/>
      </c>
      <c r="E737" s="47" t="str">
        <f t="shared" si="2"/>
        <v/>
      </c>
      <c r="F737" s="47" t="str">
        <f>IF(A737="","",ROUND(SUM(Calculator!prev_prin_balance,-E737),2))</f>
        <v/>
      </c>
      <c r="G737" s="69" t="str">
        <f t="shared" si="3"/>
        <v/>
      </c>
      <c r="H737" s="47" t="str">
        <f>IF(A737="","",IF(Calculator!prev_prin_balance=0,MIN(Calculator!prev_heloc_prin_balance+Calculator!prev_heloc_int_balance+K737,MAX(0,Calculator!free_cash_flow+Calculator!loan_payment))+IF($O$7="No",0,Calculator!loan_payment+$I$6),IF($O$7="No",Calculator!free_cash_flow,$I$5)))</f>
        <v/>
      </c>
      <c r="I737" s="47" t="str">
        <f>IF(A737="","",IF($O$7="Yes",$I$6+Calculator!loan_payment,0))</f>
        <v/>
      </c>
      <c r="J737" s="47" t="str">
        <f>IF(A737="","",IF(Calculator!prev_prin_balance&lt;=0,0,IF(Calculator!prev_heloc_prin_balance&lt;Calculator!free_cash_flow,MAX(0,MIN($O$6,D737+Calculator!prev_prin_balance+Calculator!loan_payment)),0)))</f>
        <v/>
      </c>
      <c r="K737" s="47" t="str">
        <f>IF(A737="","",ROUND((B737-Calculator!prev_date)*(Calculator!prev_heloc_rate/$O$8)*MAX(0,Calculator!prev_heloc_prin_balance),2))</f>
        <v/>
      </c>
      <c r="L737" s="47" t="str">
        <f>IF(A737="","",MAX(0,MIN(1*H737,Calculator!prev_heloc_int_balance+K737)))</f>
        <v/>
      </c>
      <c r="M737" s="47" t="str">
        <f>IF(A737="","",(Calculator!prev_heloc_int_balance+K737)-L737)</f>
        <v/>
      </c>
      <c r="N737" s="47" t="str">
        <f t="shared" si="4"/>
        <v/>
      </c>
      <c r="O737" s="47" t="str">
        <f>IF(A737="","",Calculator!prev_heloc_prin_balance-N737)</f>
        <v/>
      </c>
      <c r="P737" s="47" t="str">
        <f t="shared" si="16"/>
        <v/>
      </c>
      <c r="Q737" s="40"/>
      <c r="R737" s="67" t="str">
        <f t="shared" si="5"/>
        <v/>
      </c>
      <c r="S737" s="68" t="str">
        <f t="shared" si="6"/>
        <v/>
      </c>
      <c r="T737" s="47" t="str">
        <f t="shared" si="7"/>
        <v/>
      </c>
      <c r="U737" s="47" t="str">
        <f t="shared" si="8"/>
        <v/>
      </c>
      <c r="V737" s="47" t="str">
        <f t="shared" si="9"/>
        <v/>
      </c>
      <c r="W737" s="47" t="str">
        <f t="shared" si="10"/>
        <v/>
      </c>
      <c r="X737" s="40"/>
      <c r="Y737" s="67" t="str">
        <f t="shared" si="11"/>
        <v/>
      </c>
      <c r="Z737" s="68" t="str">
        <f t="shared" si="12"/>
        <v/>
      </c>
      <c r="AA737" s="47" t="str">
        <f>IF(Y737="","",MIN($D$9+Calculator!free_cash_flow,AD736+AB737))</f>
        <v/>
      </c>
      <c r="AB737" s="47" t="str">
        <f t="shared" si="13"/>
        <v/>
      </c>
      <c r="AC737" s="47" t="str">
        <f t="shared" si="14"/>
        <v/>
      </c>
      <c r="AD737" s="47" t="str">
        <f t="shared" si="15"/>
        <v/>
      </c>
    </row>
    <row r="738" ht="12.75" customHeight="1">
      <c r="A738" s="67" t="str">
        <f>IF(OR(Calculator!prev_total_owed&lt;=0,Calculator!prev_total_owed=""),"",Calculator!prev_pmt_num+1)</f>
        <v/>
      </c>
      <c r="B738" s="68" t="str">
        <f t="shared" si="1"/>
        <v/>
      </c>
      <c r="C738" s="47" t="str">
        <f>IF(A738="","",MIN(D738+Calculator!prev_prin_balance,Calculator!loan_payment+J738))</f>
        <v/>
      </c>
      <c r="D738" s="47" t="str">
        <f>IF(A738="","",ROUND($D$6/12*MAX(0,(Calculator!prev_prin_balance)),2))</f>
        <v/>
      </c>
      <c r="E738" s="47" t="str">
        <f t="shared" si="2"/>
        <v/>
      </c>
      <c r="F738" s="47" t="str">
        <f>IF(A738="","",ROUND(SUM(Calculator!prev_prin_balance,-E738),2))</f>
        <v/>
      </c>
      <c r="G738" s="69" t="str">
        <f t="shared" si="3"/>
        <v/>
      </c>
      <c r="H738" s="47" t="str">
        <f>IF(A738="","",IF(Calculator!prev_prin_balance=0,MIN(Calculator!prev_heloc_prin_balance+Calculator!prev_heloc_int_balance+K738,MAX(0,Calculator!free_cash_flow+Calculator!loan_payment))+IF($O$7="No",0,Calculator!loan_payment+$I$6),IF($O$7="No",Calculator!free_cash_flow,$I$5)))</f>
        <v/>
      </c>
      <c r="I738" s="47" t="str">
        <f>IF(A738="","",IF($O$7="Yes",$I$6+Calculator!loan_payment,0))</f>
        <v/>
      </c>
      <c r="J738" s="47" t="str">
        <f>IF(A738="","",IF(Calculator!prev_prin_balance&lt;=0,0,IF(Calculator!prev_heloc_prin_balance&lt;Calculator!free_cash_flow,MAX(0,MIN($O$6,D738+Calculator!prev_prin_balance+Calculator!loan_payment)),0)))</f>
        <v/>
      </c>
      <c r="K738" s="47" t="str">
        <f>IF(A738="","",ROUND((B738-Calculator!prev_date)*(Calculator!prev_heloc_rate/$O$8)*MAX(0,Calculator!prev_heloc_prin_balance),2))</f>
        <v/>
      </c>
      <c r="L738" s="47" t="str">
        <f>IF(A738="","",MAX(0,MIN(1*H738,Calculator!prev_heloc_int_balance+K738)))</f>
        <v/>
      </c>
      <c r="M738" s="47" t="str">
        <f>IF(A738="","",(Calculator!prev_heloc_int_balance+K738)-L738)</f>
        <v/>
      </c>
      <c r="N738" s="47" t="str">
        <f t="shared" si="4"/>
        <v/>
      </c>
      <c r="O738" s="47" t="str">
        <f>IF(A738="","",Calculator!prev_heloc_prin_balance-N738)</f>
        <v/>
      </c>
      <c r="P738" s="47" t="str">
        <f t="shared" si="16"/>
        <v/>
      </c>
      <c r="Q738" s="40"/>
      <c r="R738" s="67" t="str">
        <f t="shared" si="5"/>
        <v/>
      </c>
      <c r="S738" s="68" t="str">
        <f t="shared" si="6"/>
        <v/>
      </c>
      <c r="T738" s="47" t="str">
        <f t="shared" si="7"/>
        <v/>
      </c>
      <c r="U738" s="47" t="str">
        <f t="shared" si="8"/>
        <v/>
      </c>
      <c r="V738" s="47" t="str">
        <f t="shared" si="9"/>
        <v/>
      </c>
      <c r="W738" s="47" t="str">
        <f t="shared" si="10"/>
        <v/>
      </c>
      <c r="X738" s="40"/>
      <c r="Y738" s="67" t="str">
        <f t="shared" si="11"/>
        <v/>
      </c>
      <c r="Z738" s="68" t="str">
        <f t="shared" si="12"/>
        <v/>
      </c>
      <c r="AA738" s="47" t="str">
        <f>IF(Y738="","",MIN($D$9+Calculator!free_cash_flow,AD737+AB738))</f>
        <v/>
      </c>
      <c r="AB738" s="47" t="str">
        <f t="shared" si="13"/>
        <v/>
      </c>
      <c r="AC738" s="47" t="str">
        <f t="shared" si="14"/>
        <v/>
      </c>
      <c r="AD738" s="47" t="str">
        <f t="shared" si="15"/>
        <v/>
      </c>
    </row>
    <row r="739" ht="12.75" customHeight="1">
      <c r="A739" s="67" t="str">
        <f>IF(OR(Calculator!prev_total_owed&lt;=0,Calculator!prev_total_owed=""),"",Calculator!prev_pmt_num+1)</f>
        <v/>
      </c>
      <c r="B739" s="68" t="str">
        <f t="shared" si="1"/>
        <v/>
      </c>
      <c r="C739" s="47" t="str">
        <f>IF(A739="","",MIN(D739+Calculator!prev_prin_balance,Calculator!loan_payment+J739))</f>
        <v/>
      </c>
      <c r="D739" s="47" t="str">
        <f>IF(A739="","",ROUND($D$6/12*MAX(0,(Calculator!prev_prin_balance)),2))</f>
        <v/>
      </c>
      <c r="E739" s="47" t="str">
        <f t="shared" si="2"/>
        <v/>
      </c>
      <c r="F739" s="47" t="str">
        <f>IF(A739="","",ROUND(SUM(Calculator!prev_prin_balance,-E739),2))</f>
        <v/>
      </c>
      <c r="G739" s="69" t="str">
        <f t="shared" si="3"/>
        <v/>
      </c>
      <c r="H739" s="47" t="str">
        <f>IF(A739="","",IF(Calculator!prev_prin_balance=0,MIN(Calculator!prev_heloc_prin_balance+Calculator!prev_heloc_int_balance+K739,MAX(0,Calculator!free_cash_flow+Calculator!loan_payment))+IF($O$7="No",0,Calculator!loan_payment+$I$6),IF($O$7="No",Calculator!free_cash_flow,$I$5)))</f>
        <v/>
      </c>
      <c r="I739" s="47" t="str">
        <f>IF(A739="","",IF($O$7="Yes",$I$6+Calculator!loan_payment,0))</f>
        <v/>
      </c>
      <c r="J739" s="47" t="str">
        <f>IF(A739="","",IF(Calculator!prev_prin_balance&lt;=0,0,IF(Calculator!prev_heloc_prin_balance&lt;Calculator!free_cash_flow,MAX(0,MIN($O$6,D739+Calculator!prev_prin_balance+Calculator!loan_payment)),0)))</f>
        <v/>
      </c>
      <c r="K739" s="47" t="str">
        <f>IF(A739="","",ROUND((B739-Calculator!prev_date)*(Calculator!prev_heloc_rate/$O$8)*MAX(0,Calculator!prev_heloc_prin_balance),2))</f>
        <v/>
      </c>
      <c r="L739" s="47" t="str">
        <f>IF(A739="","",MAX(0,MIN(1*H739,Calculator!prev_heloc_int_balance+K739)))</f>
        <v/>
      </c>
      <c r="M739" s="47" t="str">
        <f>IF(A739="","",(Calculator!prev_heloc_int_balance+K739)-L739)</f>
        <v/>
      </c>
      <c r="N739" s="47" t="str">
        <f t="shared" si="4"/>
        <v/>
      </c>
      <c r="O739" s="47" t="str">
        <f>IF(A739="","",Calculator!prev_heloc_prin_balance-N739)</f>
        <v/>
      </c>
      <c r="P739" s="47" t="str">
        <f t="shared" si="16"/>
        <v/>
      </c>
      <c r="Q739" s="40"/>
      <c r="R739" s="67" t="str">
        <f t="shared" si="5"/>
        <v/>
      </c>
      <c r="S739" s="68" t="str">
        <f t="shared" si="6"/>
        <v/>
      </c>
      <c r="T739" s="47" t="str">
        <f t="shared" si="7"/>
        <v/>
      </c>
      <c r="U739" s="47" t="str">
        <f t="shared" si="8"/>
        <v/>
      </c>
      <c r="V739" s="47" t="str">
        <f t="shared" si="9"/>
        <v/>
      </c>
      <c r="W739" s="47" t="str">
        <f t="shared" si="10"/>
        <v/>
      </c>
      <c r="X739" s="40"/>
      <c r="Y739" s="67" t="str">
        <f t="shared" si="11"/>
        <v/>
      </c>
      <c r="Z739" s="68" t="str">
        <f t="shared" si="12"/>
        <v/>
      </c>
      <c r="AA739" s="47" t="str">
        <f>IF(Y739="","",MIN($D$9+Calculator!free_cash_flow,AD738+AB739))</f>
        <v/>
      </c>
      <c r="AB739" s="47" t="str">
        <f t="shared" si="13"/>
        <v/>
      </c>
      <c r="AC739" s="47" t="str">
        <f t="shared" si="14"/>
        <v/>
      </c>
      <c r="AD739" s="47" t="str">
        <f t="shared" si="15"/>
        <v/>
      </c>
    </row>
    <row r="740" ht="12.75" customHeight="1">
      <c r="A740" s="67" t="str">
        <f>IF(OR(Calculator!prev_total_owed&lt;=0,Calculator!prev_total_owed=""),"",Calculator!prev_pmt_num+1)</f>
        <v/>
      </c>
      <c r="B740" s="68" t="str">
        <f t="shared" si="1"/>
        <v/>
      </c>
      <c r="C740" s="47" t="str">
        <f>IF(A740="","",MIN(D740+Calculator!prev_prin_balance,Calculator!loan_payment+J740))</f>
        <v/>
      </c>
      <c r="D740" s="47" t="str">
        <f>IF(A740="","",ROUND($D$6/12*MAX(0,(Calculator!prev_prin_balance)),2))</f>
        <v/>
      </c>
      <c r="E740" s="47" t="str">
        <f t="shared" si="2"/>
        <v/>
      </c>
      <c r="F740" s="47" t="str">
        <f>IF(A740="","",ROUND(SUM(Calculator!prev_prin_balance,-E740),2))</f>
        <v/>
      </c>
      <c r="G740" s="69" t="str">
        <f t="shared" si="3"/>
        <v/>
      </c>
      <c r="H740" s="47" t="str">
        <f>IF(A740="","",IF(Calculator!prev_prin_balance=0,MIN(Calculator!prev_heloc_prin_balance+Calculator!prev_heloc_int_balance+K740,MAX(0,Calculator!free_cash_flow+Calculator!loan_payment))+IF($O$7="No",0,Calculator!loan_payment+$I$6),IF($O$7="No",Calculator!free_cash_flow,$I$5)))</f>
        <v/>
      </c>
      <c r="I740" s="47" t="str">
        <f>IF(A740="","",IF($O$7="Yes",$I$6+Calculator!loan_payment,0))</f>
        <v/>
      </c>
      <c r="J740" s="47" t="str">
        <f>IF(A740="","",IF(Calculator!prev_prin_balance&lt;=0,0,IF(Calculator!prev_heloc_prin_balance&lt;Calculator!free_cash_flow,MAX(0,MIN($O$6,D740+Calculator!prev_prin_balance+Calculator!loan_payment)),0)))</f>
        <v/>
      </c>
      <c r="K740" s="47" t="str">
        <f>IF(A740="","",ROUND((B740-Calculator!prev_date)*(Calculator!prev_heloc_rate/$O$8)*MAX(0,Calculator!prev_heloc_prin_balance),2))</f>
        <v/>
      </c>
      <c r="L740" s="47" t="str">
        <f>IF(A740="","",MAX(0,MIN(1*H740,Calculator!prev_heloc_int_balance+K740)))</f>
        <v/>
      </c>
      <c r="M740" s="47" t="str">
        <f>IF(A740="","",(Calculator!prev_heloc_int_balance+K740)-L740)</f>
        <v/>
      </c>
      <c r="N740" s="47" t="str">
        <f t="shared" si="4"/>
        <v/>
      </c>
      <c r="O740" s="47" t="str">
        <f>IF(A740="","",Calculator!prev_heloc_prin_balance-N740)</f>
        <v/>
      </c>
      <c r="P740" s="47" t="str">
        <f t="shared" si="16"/>
        <v/>
      </c>
      <c r="Q740" s="40"/>
      <c r="R740" s="67" t="str">
        <f t="shared" si="5"/>
        <v/>
      </c>
      <c r="S740" s="68" t="str">
        <f t="shared" si="6"/>
        <v/>
      </c>
      <c r="T740" s="47" t="str">
        <f t="shared" si="7"/>
        <v/>
      </c>
      <c r="U740" s="47" t="str">
        <f t="shared" si="8"/>
        <v/>
      </c>
      <c r="V740" s="47" t="str">
        <f t="shared" si="9"/>
        <v/>
      </c>
      <c r="W740" s="47" t="str">
        <f t="shared" si="10"/>
        <v/>
      </c>
      <c r="X740" s="40"/>
      <c r="Y740" s="67" t="str">
        <f t="shared" si="11"/>
        <v/>
      </c>
      <c r="Z740" s="68" t="str">
        <f t="shared" si="12"/>
        <v/>
      </c>
      <c r="AA740" s="47" t="str">
        <f>IF(Y740="","",MIN($D$9+Calculator!free_cash_flow,AD739+AB740))</f>
        <v/>
      </c>
      <c r="AB740" s="47" t="str">
        <f t="shared" si="13"/>
        <v/>
      </c>
      <c r="AC740" s="47" t="str">
        <f t="shared" si="14"/>
        <v/>
      </c>
      <c r="AD740" s="47" t="str">
        <f t="shared" si="15"/>
        <v/>
      </c>
    </row>
    <row r="741" ht="12.75" customHeight="1">
      <c r="A741" s="67" t="str">
        <f>IF(OR(Calculator!prev_total_owed&lt;=0,Calculator!prev_total_owed=""),"",Calculator!prev_pmt_num+1)</f>
        <v/>
      </c>
      <c r="B741" s="68" t="str">
        <f t="shared" si="1"/>
        <v/>
      </c>
      <c r="C741" s="47" t="str">
        <f>IF(A741="","",MIN(D741+Calculator!prev_prin_balance,Calculator!loan_payment+J741))</f>
        <v/>
      </c>
      <c r="D741" s="47" t="str">
        <f>IF(A741="","",ROUND($D$6/12*MAX(0,(Calculator!prev_prin_balance)),2))</f>
        <v/>
      </c>
      <c r="E741" s="47" t="str">
        <f t="shared" si="2"/>
        <v/>
      </c>
      <c r="F741" s="47" t="str">
        <f>IF(A741="","",ROUND(SUM(Calculator!prev_prin_balance,-E741),2))</f>
        <v/>
      </c>
      <c r="G741" s="69" t="str">
        <f t="shared" si="3"/>
        <v/>
      </c>
      <c r="H741" s="47" t="str">
        <f>IF(A741="","",IF(Calculator!prev_prin_balance=0,MIN(Calculator!prev_heloc_prin_balance+Calculator!prev_heloc_int_balance+K741,MAX(0,Calculator!free_cash_flow+Calculator!loan_payment))+IF($O$7="No",0,Calculator!loan_payment+$I$6),IF($O$7="No",Calculator!free_cash_flow,$I$5)))</f>
        <v/>
      </c>
      <c r="I741" s="47" t="str">
        <f>IF(A741="","",IF($O$7="Yes",$I$6+Calculator!loan_payment,0))</f>
        <v/>
      </c>
      <c r="J741" s="47" t="str">
        <f>IF(A741="","",IF(Calculator!prev_prin_balance&lt;=0,0,IF(Calculator!prev_heloc_prin_balance&lt;Calculator!free_cash_flow,MAX(0,MIN($O$6,D741+Calculator!prev_prin_balance+Calculator!loan_payment)),0)))</f>
        <v/>
      </c>
      <c r="K741" s="47" t="str">
        <f>IF(A741="","",ROUND((B741-Calculator!prev_date)*(Calculator!prev_heloc_rate/$O$8)*MAX(0,Calculator!prev_heloc_prin_balance),2))</f>
        <v/>
      </c>
      <c r="L741" s="47" t="str">
        <f>IF(A741="","",MAX(0,MIN(1*H741,Calculator!prev_heloc_int_balance+K741)))</f>
        <v/>
      </c>
      <c r="M741" s="47" t="str">
        <f>IF(A741="","",(Calculator!prev_heloc_int_balance+K741)-L741)</f>
        <v/>
      </c>
      <c r="N741" s="47" t="str">
        <f t="shared" si="4"/>
        <v/>
      </c>
      <c r="O741" s="47" t="str">
        <f>IF(A741="","",Calculator!prev_heloc_prin_balance-N741)</f>
        <v/>
      </c>
      <c r="P741" s="47" t="str">
        <f t="shared" si="16"/>
        <v/>
      </c>
      <c r="Q741" s="40"/>
      <c r="R741" s="67" t="str">
        <f t="shared" si="5"/>
        <v/>
      </c>
      <c r="S741" s="68" t="str">
        <f t="shared" si="6"/>
        <v/>
      </c>
      <c r="T741" s="47" t="str">
        <f t="shared" si="7"/>
        <v/>
      </c>
      <c r="U741" s="47" t="str">
        <f t="shared" si="8"/>
        <v/>
      </c>
      <c r="V741" s="47" t="str">
        <f t="shared" si="9"/>
        <v/>
      </c>
      <c r="W741" s="47" t="str">
        <f t="shared" si="10"/>
        <v/>
      </c>
      <c r="X741" s="40"/>
      <c r="Y741" s="67" t="str">
        <f t="shared" si="11"/>
        <v/>
      </c>
      <c r="Z741" s="68" t="str">
        <f t="shared" si="12"/>
        <v/>
      </c>
      <c r="AA741" s="47" t="str">
        <f>IF(Y741="","",MIN($D$9+Calculator!free_cash_flow,AD740+AB741))</f>
        <v/>
      </c>
      <c r="AB741" s="47" t="str">
        <f t="shared" si="13"/>
        <v/>
      </c>
      <c r="AC741" s="47" t="str">
        <f t="shared" si="14"/>
        <v/>
      </c>
      <c r="AD741" s="47" t="str">
        <f t="shared" si="15"/>
        <v/>
      </c>
    </row>
    <row r="742" ht="12.75" customHeight="1">
      <c r="A742" s="67" t="str">
        <f>IF(OR(Calculator!prev_total_owed&lt;=0,Calculator!prev_total_owed=""),"",Calculator!prev_pmt_num+1)</f>
        <v/>
      </c>
      <c r="B742" s="68" t="str">
        <f t="shared" si="1"/>
        <v/>
      </c>
      <c r="C742" s="47" t="str">
        <f>IF(A742="","",MIN(D742+Calculator!prev_prin_balance,Calculator!loan_payment+J742))</f>
        <v/>
      </c>
      <c r="D742" s="47" t="str">
        <f>IF(A742="","",ROUND($D$6/12*MAX(0,(Calculator!prev_prin_balance)),2))</f>
        <v/>
      </c>
      <c r="E742" s="47" t="str">
        <f t="shared" si="2"/>
        <v/>
      </c>
      <c r="F742" s="47" t="str">
        <f>IF(A742="","",ROUND(SUM(Calculator!prev_prin_balance,-E742),2))</f>
        <v/>
      </c>
      <c r="G742" s="69" t="str">
        <f t="shared" si="3"/>
        <v/>
      </c>
      <c r="H742" s="47" t="str">
        <f>IF(A742="","",IF(Calculator!prev_prin_balance=0,MIN(Calculator!prev_heloc_prin_balance+Calculator!prev_heloc_int_balance+K742,MAX(0,Calculator!free_cash_flow+Calculator!loan_payment))+IF($O$7="No",0,Calculator!loan_payment+$I$6),IF($O$7="No",Calculator!free_cash_flow,$I$5)))</f>
        <v/>
      </c>
      <c r="I742" s="47" t="str">
        <f>IF(A742="","",IF($O$7="Yes",$I$6+Calculator!loan_payment,0))</f>
        <v/>
      </c>
      <c r="J742" s="47" t="str">
        <f>IF(A742="","",IF(Calculator!prev_prin_balance&lt;=0,0,IF(Calculator!prev_heloc_prin_balance&lt;Calculator!free_cash_flow,MAX(0,MIN($O$6,D742+Calculator!prev_prin_balance+Calculator!loan_payment)),0)))</f>
        <v/>
      </c>
      <c r="K742" s="47" t="str">
        <f>IF(A742="","",ROUND((B742-Calculator!prev_date)*(Calculator!prev_heloc_rate/$O$8)*MAX(0,Calculator!prev_heloc_prin_balance),2))</f>
        <v/>
      </c>
      <c r="L742" s="47" t="str">
        <f>IF(A742="","",MAX(0,MIN(1*H742,Calculator!prev_heloc_int_balance+K742)))</f>
        <v/>
      </c>
      <c r="M742" s="47" t="str">
        <f>IF(A742="","",(Calculator!prev_heloc_int_balance+K742)-L742)</f>
        <v/>
      </c>
      <c r="N742" s="47" t="str">
        <f t="shared" si="4"/>
        <v/>
      </c>
      <c r="O742" s="47" t="str">
        <f>IF(A742="","",Calculator!prev_heloc_prin_balance-N742)</f>
        <v/>
      </c>
      <c r="P742" s="47" t="str">
        <f t="shared" si="16"/>
        <v/>
      </c>
      <c r="Q742" s="40"/>
      <c r="R742" s="67" t="str">
        <f t="shared" si="5"/>
        <v/>
      </c>
      <c r="S742" s="68" t="str">
        <f t="shared" si="6"/>
        <v/>
      </c>
      <c r="T742" s="47" t="str">
        <f t="shared" si="7"/>
        <v/>
      </c>
      <c r="U742" s="47" t="str">
        <f t="shared" si="8"/>
        <v/>
      </c>
      <c r="V742" s="47" t="str">
        <f t="shared" si="9"/>
        <v/>
      </c>
      <c r="W742" s="47" t="str">
        <f t="shared" si="10"/>
        <v/>
      </c>
      <c r="X742" s="40"/>
      <c r="Y742" s="67" t="str">
        <f t="shared" si="11"/>
        <v/>
      </c>
      <c r="Z742" s="68" t="str">
        <f t="shared" si="12"/>
        <v/>
      </c>
      <c r="AA742" s="47" t="str">
        <f>IF(Y742="","",MIN($D$9+Calculator!free_cash_flow,AD741+AB742))</f>
        <v/>
      </c>
      <c r="AB742" s="47" t="str">
        <f t="shared" si="13"/>
        <v/>
      </c>
      <c r="AC742" s="47" t="str">
        <f t="shared" si="14"/>
        <v/>
      </c>
      <c r="AD742" s="47" t="str">
        <f t="shared" si="15"/>
        <v/>
      </c>
    </row>
    <row r="743" ht="12.75" customHeight="1">
      <c r="A743" s="67" t="str">
        <f>IF(OR(Calculator!prev_total_owed&lt;=0,Calculator!prev_total_owed=""),"",Calculator!prev_pmt_num+1)</f>
        <v/>
      </c>
      <c r="B743" s="68" t="str">
        <f t="shared" si="1"/>
        <v/>
      </c>
      <c r="C743" s="47" t="str">
        <f>IF(A743="","",MIN(D743+Calculator!prev_prin_balance,Calculator!loan_payment+J743))</f>
        <v/>
      </c>
      <c r="D743" s="47" t="str">
        <f>IF(A743="","",ROUND($D$6/12*MAX(0,(Calculator!prev_prin_balance)),2))</f>
        <v/>
      </c>
      <c r="E743" s="47" t="str">
        <f t="shared" si="2"/>
        <v/>
      </c>
      <c r="F743" s="47" t="str">
        <f>IF(A743="","",ROUND(SUM(Calculator!prev_prin_balance,-E743),2))</f>
        <v/>
      </c>
      <c r="G743" s="69" t="str">
        <f t="shared" si="3"/>
        <v/>
      </c>
      <c r="H743" s="47" t="str">
        <f>IF(A743="","",IF(Calculator!prev_prin_balance=0,MIN(Calculator!prev_heloc_prin_balance+Calculator!prev_heloc_int_balance+K743,MAX(0,Calculator!free_cash_flow+Calculator!loan_payment))+IF($O$7="No",0,Calculator!loan_payment+$I$6),IF($O$7="No",Calculator!free_cash_flow,$I$5)))</f>
        <v/>
      </c>
      <c r="I743" s="47" t="str">
        <f>IF(A743="","",IF($O$7="Yes",$I$6+Calculator!loan_payment,0))</f>
        <v/>
      </c>
      <c r="J743" s="47" t="str">
        <f>IF(A743="","",IF(Calculator!prev_prin_balance&lt;=0,0,IF(Calculator!prev_heloc_prin_balance&lt;Calculator!free_cash_flow,MAX(0,MIN($O$6,D743+Calculator!prev_prin_balance+Calculator!loan_payment)),0)))</f>
        <v/>
      </c>
      <c r="K743" s="47" t="str">
        <f>IF(A743="","",ROUND((B743-Calculator!prev_date)*(Calculator!prev_heloc_rate/$O$8)*MAX(0,Calculator!prev_heloc_prin_balance),2))</f>
        <v/>
      </c>
      <c r="L743" s="47" t="str">
        <f>IF(A743="","",MAX(0,MIN(1*H743,Calculator!prev_heloc_int_balance+K743)))</f>
        <v/>
      </c>
      <c r="M743" s="47" t="str">
        <f>IF(A743="","",(Calculator!prev_heloc_int_balance+K743)-L743)</f>
        <v/>
      </c>
      <c r="N743" s="47" t="str">
        <f t="shared" si="4"/>
        <v/>
      </c>
      <c r="O743" s="47" t="str">
        <f>IF(A743="","",Calculator!prev_heloc_prin_balance-N743)</f>
        <v/>
      </c>
      <c r="P743" s="47" t="str">
        <f t="shared" si="16"/>
        <v/>
      </c>
      <c r="Q743" s="40"/>
      <c r="R743" s="67" t="str">
        <f t="shared" si="5"/>
        <v/>
      </c>
      <c r="S743" s="68" t="str">
        <f t="shared" si="6"/>
        <v/>
      </c>
      <c r="T743" s="47" t="str">
        <f t="shared" si="7"/>
        <v/>
      </c>
      <c r="U743" s="47" t="str">
        <f t="shared" si="8"/>
        <v/>
      </c>
      <c r="V743" s="47" t="str">
        <f t="shared" si="9"/>
        <v/>
      </c>
      <c r="W743" s="47" t="str">
        <f t="shared" si="10"/>
        <v/>
      </c>
      <c r="X743" s="40"/>
      <c r="Y743" s="67" t="str">
        <f t="shared" si="11"/>
        <v/>
      </c>
      <c r="Z743" s="68" t="str">
        <f t="shared" si="12"/>
        <v/>
      </c>
      <c r="AA743" s="47" t="str">
        <f>IF(Y743="","",MIN($D$9+Calculator!free_cash_flow,AD742+AB743))</f>
        <v/>
      </c>
      <c r="AB743" s="47" t="str">
        <f t="shared" si="13"/>
        <v/>
      </c>
      <c r="AC743" s="47" t="str">
        <f t="shared" si="14"/>
        <v/>
      </c>
      <c r="AD743" s="47" t="str">
        <f t="shared" si="15"/>
        <v/>
      </c>
    </row>
    <row r="744" ht="12.75" customHeight="1">
      <c r="A744" s="67" t="str">
        <f>IF(OR(Calculator!prev_total_owed&lt;=0,Calculator!prev_total_owed=""),"",Calculator!prev_pmt_num+1)</f>
        <v/>
      </c>
      <c r="B744" s="68" t="str">
        <f t="shared" si="1"/>
        <v/>
      </c>
      <c r="C744" s="47" t="str">
        <f>IF(A744="","",MIN(D744+Calculator!prev_prin_balance,Calculator!loan_payment+J744))</f>
        <v/>
      </c>
      <c r="D744" s="47" t="str">
        <f>IF(A744="","",ROUND($D$6/12*MAX(0,(Calculator!prev_prin_balance)),2))</f>
        <v/>
      </c>
      <c r="E744" s="47" t="str">
        <f t="shared" si="2"/>
        <v/>
      </c>
      <c r="F744" s="47" t="str">
        <f>IF(A744="","",ROUND(SUM(Calculator!prev_prin_balance,-E744),2))</f>
        <v/>
      </c>
      <c r="G744" s="69" t="str">
        <f t="shared" si="3"/>
        <v/>
      </c>
      <c r="H744" s="47" t="str">
        <f>IF(A744="","",IF(Calculator!prev_prin_balance=0,MIN(Calculator!prev_heloc_prin_balance+Calculator!prev_heloc_int_balance+K744,MAX(0,Calculator!free_cash_flow+Calculator!loan_payment))+IF($O$7="No",0,Calculator!loan_payment+$I$6),IF($O$7="No",Calculator!free_cash_flow,$I$5)))</f>
        <v/>
      </c>
      <c r="I744" s="47" t="str">
        <f>IF(A744="","",IF($O$7="Yes",$I$6+Calculator!loan_payment,0))</f>
        <v/>
      </c>
      <c r="J744" s="47" t="str">
        <f>IF(A744="","",IF(Calculator!prev_prin_balance&lt;=0,0,IF(Calculator!prev_heloc_prin_balance&lt;Calculator!free_cash_flow,MAX(0,MIN($O$6,D744+Calculator!prev_prin_balance+Calculator!loan_payment)),0)))</f>
        <v/>
      </c>
      <c r="K744" s="47" t="str">
        <f>IF(A744="","",ROUND((B744-Calculator!prev_date)*(Calculator!prev_heloc_rate/$O$8)*MAX(0,Calculator!prev_heloc_prin_balance),2))</f>
        <v/>
      </c>
      <c r="L744" s="47" t="str">
        <f>IF(A744="","",MAX(0,MIN(1*H744,Calculator!prev_heloc_int_balance+K744)))</f>
        <v/>
      </c>
      <c r="M744" s="47" t="str">
        <f>IF(A744="","",(Calculator!prev_heloc_int_balance+K744)-L744)</f>
        <v/>
      </c>
      <c r="N744" s="47" t="str">
        <f t="shared" si="4"/>
        <v/>
      </c>
      <c r="O744" s="47" t="str">
        <f>IF(A744="","",Calculator!prev_heloc_prin_balance-N744)</f>
        <v/>
      </c>
      <c r="P744" s="47" t="str">
        <f t="shared" si="16"/>
        <v/>
      </c>
      <c r="Q744" s="40"/>
      <c r="R744" s="67" t="str">
        <f t="shared" si="5"/>
        <v/>
      </c>
      <c r="S744" s="68" t="str">
        <f t="shared" si="6"/>
        <v/>
      </c>
      <c r="T744" s="47" t="str">
        <f t="shared" si="7"/>
        <v/>
      </c>
      <c r="U744" s="47" t="str">
        <f t="shared" si="8"/>
        <v/>
      </c>
      <c r="V744" s="47" t="str">
        <f t="shared" si="9"/>
        <v/>
      </c>
      <c r="W744" s="47" t="str">
        <f t="shared" si="10"/>
        <v/>
      </c>
      <c r="X744" s="40"/>
      <c r="Y744" s="67" t="str">
        <f t="shared" si="11"/>
        <v/>
      </c>
      <c r="Z744" s="68" t="str">
        <f t="shared" si="12"/>
        <v/>
      </c>
      <c r="AA744" s="47" t="str">
        <f>IF(Y744="","",MIN($D$9+Calculator!free_cash_flow,AD743+AB744))</f>
        <v/>
      </c>
      <c r="AB744" s="47" t="str">
        <f t="shared" si="13"/>
        <v/>
      </c>
      <c r="AC744" s="47" t="str">
        <f t="shared" si="14"/>
        <v/>
      </c>
      <c r="AD744" s="47" t="str">
        <f t="shared" si="15"/>
        <v/>
      </c>
    </row>
    <row r="745" ht="12.75" customHeight="1">
      <c r="A745" s="67" t="str">
        <f>IF(OR(Calculator!prev_total_owed&lt;=0,Calculator!prev_total_owed=""),"",Calculator!prev_pmt_num+1)</f>
        <v/>
      </c>
      <c r="B745" s="68" t="str">
        <f t="shared" si="1"/>
        <v/>
      </c>
      <c r="C745" s="47" t="str">
        <f>IF(A745="","",MIN(D745+Calculator!prev_prin_balance,Calculator!loan_payment+J745))</f>
        <v/>
      </c>
      <c r="D745" s="47" t="str">
        <f>IF(A745="","",ROUND($D$6/12*MAX(0,(Calculator!prev_prin_balance)),2))</f>
        <v/>
      </c>
      <c r="E745" s="47" t="str">
        <f t="shared" si="2"/>
        <v/>
      </c>
      <c r="F745" s="47" t="str">
        <f>IF(A745="","",ROUND(SUM(Calculator!prev_prin_balance,-E745),2))</f>
        <v/>
      </c>
      <c r="G745" s="69" t="str">
        <f t="shared" si="3"/>
        <v/>
      </c>
      <c r="H745" s="47" t="str">
        <f>IF(A745="","",IF(Calculator!prev_prin_balance=0,MIN(Calculator!prev_heloc_prin_balance+Calculator!prev_heloc_int_balance+K745,MAX(0,Calculator!free_cash_flow+Calculator!loan_payment))+IF($O$7="No",0,Calculator!loan_payment+$I$6),IF($O$7="No",Calculator!free_cash_flow,$I$5)))</f>
        <v/>
      </c>
      <c r="I745" s="47" t="str">
        <f>IF(A745="","",IF($O$7="Yes",$I$6+Calculator!loan_payment,0))</f>
        <v/>
      </c>
      <c r="J745" s="47" t="str">
        <f>IF(A745="","",IF(Calculator!prev_prin_balance&lt;=0,0,IF(Calculator!prev_heloc_prin_balance&lt;Calculator!free_cash_flow,MAX(0,MIN($O$6,D745+Calculator!prev_prin_balance+Calculator!loan_payment)),0)))</f>
        <v/>
      </c>
      <c r="K745" s="47" t="str">
        <f>IF(A745="","",ROUND((B745-Calculator!prev_date)*(Calculator!prev_heloc_rate/$O$8)*MAX(0,Calculator!prev_heloc_prin_balance),2))</f>
        <v/>
      </c>
      <c r="L745" s="47" t="str">
        <f>IF(A745="","",MAX(0,MIN(1*H745,Calculator!prev_heloc_int_balance+K745)))</f>
        <v/>
      </c>
      <c r="M745" s="47" t="str">
        <f>IF(A745="","",(Calculator!prev_heloc_int_balance+K745)-L745)</f>
        <v/>
      </c>
      <c r="N745" s="47" t="str">
        <f t="shared" si="4"/>
        <v/>
      </c>
      <c r="O745" s="47" t="str">
        <f>IF(A745="","",Calculator!prev_heloc_prin_balance-N745)</f>
        <v/>
      </c>
      <c r="P745" s="47" t="str">
        <f t="shared" si="16"/>
        <v/>
      </c>
      <c r="Q745" s="40"/>
      <c r="R745" s="67" t="str">
        <f t="shared" si="5"/>
        <v/>
      </c>
      <c r="S745" s="68" t="str">
        <f t="shared" si="6"/>
        <v/>
      </c>
      <c r="T745" s="47" t="str">
        <f t="shared" si="7"/>
        <v/>
      </c>
      <c r="U745" s="47" t="str">
        <f t="shared" si="8"/>
        <v/>
      </c>
      <c r="V745" s="47" t="str">
        <f t="shared" si="9"/>
        <v/>
      </c>
      <c r="W745" s="47" t="str">
        <f t="shared" si="10"/>
        <v/>
      </c>
      <c r="X745" s="40"/>
      <c r="Y745" s="67" t="str">
        <f t="shared" si="11"/>
        <v/>
      </c>
      <c r="Z745" s="68" t="str">
        <f t="shared" si="12"/>
        <v/>
      </c>
      <c r="AA745" s="47" t="str">
        <f>IF(Y745="","",MIN($D$9+Calculator!free_cash_flow,AD744+AB745))</f>
        <v/>
      </c>
      <c r="AB745" s="47" t="str">
        <f t="shared" si="13"/>
        <v/>
      </c>
      <c r="AC745" s="47" t="str">
        <f t="shared" si="14"/>
        <v/>
      </c>
      <c r="AD745" s="47" t="str">
        <f t="shared" si="15"/>
        <v/>
      </c>
    </row>
    <row r="746" ht="12.75" customHeight="1">
      <c r="A746" s="67" t="str">
        <f>IF(OR(Calculator!prev_total_owed&lt;=0,Calculator!prev_total_owed=""),"",Calculator!prev_pmt_num+1)</f>
        <v/>
      </c>
      <c r="B746" s="68" t="str">
        <f t="shared" si="1"/>
        <v/>
      </c>
      <c r="C746" s="47" t="str">
        <f>IF(A746="","",MIN(D746+Calculator!prev_prin_balance,Calculator!loan_payment+J746))</f>
        <v/>
      </c>
      <c r="D746" s="47" t="str">
        <f>IF(A746="","",ROUND($D$6/12*MAX(0,(Calculator!prev_prin_balance)),2))</f>
        <v/>
      </c>
      <c r="E746" s="47" t="str">
        <f t="shared" si="2"/>
        <v/>
      </c>
      <c r="F746" s="47" t="str">
        <f>IF(A746="","",ROUND(SUM(Calculator!prev_prin_balance,-E746),2))</f>
        <v/>
      </c>
      <c r="G746" s="69" t="str">
        <f t="shared" si="3"/>
        <v/>
      </c>
      <c r="H746" s="47" t="str">
        <f>IF(A746="","",IF(Calculator!prev_prin_balance=0,MIN(Calculator!prev_heloc_prin_balance+Calculator!prev_heloc_int_balance+K746,MAX(0,Calculator!free_cash_flow+Calculator!loan_payment))+IF($O$7="No",0,Calculator!loan_payment+$I$6),IF($O$7="No",Calculator!free_cash_flow,$I$5)))</f>
        <v/>
      </c>
      <c r="I746" s="47" t="str">
        <f>IF(A746="","",IF($O$7="Yes",$I$6+Calculator!loan_payment,0))</f>
        <v/>
      </c>
      <c r="J746" s="47" t="str">
        <f>IF(A746="","",IF(Calculator!prev_prin_balance&lt;=0,0,IF(Calculator!prev_heloc_prin_balance&lt;Calculator!free_cash_flow,MAX(0,MIN($O$6,D746+Calculator!prev_prin_balance+Calculator!loan_payment)),0)))</f>
        <v/>
      </c>
      <c r="K746" s="47" t="str">
        <f>IF(A746="","",ROUND((B746-Calculator!prev_date)*(Calculator!prev_heloc_rate/$O$8)*MAX(0,Calculator!prev_heloc_prin_balance),2))</f>
        <v/>
      </c>
      <c r="L746" s="47" t="str">
        <f>IF(A746="","",MAX(0,MIN(1*H746,Calculator!prev_heloc_int_balance+K746)))</f>
        <v/>
      </c>
      <c r="M746" s="47" t="str">
        <f>IF(A746="","",(Calculator!prev_heloc_int_balance+K746)-L746)</f>
        <v/>
      </c>
      <c r="N746" s="47" t="str">
        <f t="shared" si="4"/>
        <v/>
      </c>
      <c r="O746" s="47" t="str">
        <f>IF(A746="","",Calculator!prev_heloc_prin_balance-N746)</f>
        <v/>
      </c>
      <c r="P746" s="47" t="str">
        <f t="shared" si="16"/>
        <v/>
      </c>
      <c r="Q746" s="40"/>
      <c r="R746" s="67" t="str">
        <f t="shared" si="5"/>
        <v/>
      </c>
      <c r="S746" s="68" t="str">
        <f t="shared" si="6"/>
        <v/>
      </c>
      <c r="T746" s="47" t="str">
        <f t="shared" si="7"/>
        <v/>
      </c>
      <c r="U746" s="47" t="str">
        <f t="shared" si="8"/>
        <v/>
      </c>
      <c r="V746" s="47" t="str">
        <f t="shared" si="9"/>
        <v/>
      </c>
      <c r="W746" s="47" t="str">
        <f t="shared" si="10"/>
        <v/>
      </c>
      <c r="X746" s="40"/>
      <c r="Y746" s="67" t="str">
        <f t="shared" si="11"/>
        <v/>
      </c>
      <c r="Z746" s="68" t="str">
        <f t="shared" si="12"/>
        <v/>
      </c>
      <c r="AA746" s="47" t="str">
        <f>IF(Y746="","",MIN($D$9+Calculator!free_cash_flow,AD745+AB746))</f>
        <v/>
      </c>
      <c r="AB746" s="47" t="str">
        <f t="shared" si="13"/>
        <v/>
      </c>
      <c r="AC746" s="47" t="str">
        <f t="shared" si="14"/>
        <v/>
      </c>
      <c r="AD746" s="47" t="str">
        <f t="shared" si="15"/>
        <v/>
      </c>
    </row>
    <row r="747" ht="12.75" customHeight="1">
      <c r="A747" s="67" t="str">
        <f>IF(OR(Calculator!prev_total_owed&lt;=0,Calculator!prev_total_owed=""),"",Calculator!prev_pmt_num+1)</f>
        <v/>
      </c>
      <c r="B747" s="68" t="str">
        <f t="shared" si="1"/>
        <v/>
      </c>
      <c r="C747" s="47" t="str">
        <f>IF(A747="","",MIN(D747+Calculator!prev_prin_balance,Calculator!loan_payment+J747))</f>
        <v/>
      </c>
      <c r="D747" s="47" t="str">
        <f>IF(A747="","",ROUND($D$6/12*MAX(0,(Calculator!prev_prin_balance)),2))</f>
        <v/>
      </c>
      <c r="E747" s="47" t="str">
        <f t="shared" si="2"/>
        <v/>
      </c>
      <c r="F747" s="47" t="str">
        <f>IF(A747="","",ROUND(SUM(Calculator!prev_prin_balance,-E747),2))</f>
        <v/>
      </c>
      <c r="G747" s="69" t="str">
        <f t="shared" si="3"/>
        <v/>
      </c>
      <c r="H747" s="47" t="str">
        <f>IF(A747="","",IF(Calculator!prev_prin_balance=0,MIN(Calculator!prev_heloc_prin_balance+Calculator!prev_heloc_int_balance+K747,MAX(0,Calculator!free_cash_flow+Calculator!loan_payment))+IF($O$7="No",0,Calculator!loan_payment+$I$6),IF($O$7="No",Calculator!free_cash_flow,$I$5)))</f>
        <v/>
      </c>
      <c r="I747" s="47" t="str">
        <f>IF(A747="","",IF($O$7="Yes",$I$6+Calculator!loan_payment,0))</f>
        <v/>
      </c>
      <c r="J747" s="47" t="str">
        <f>IF(A747="","",IF(Calculator!prev_prin_balance&lt;=0,0,IF(Calculator!prev_heloc_prin_balance&lt;Calculator!free_cash_flow,MAX(0,MIN($O$6,D747+Calculator!prev_prin_balance+Calculator!loan_payment)),0)))</f>
        <v/>
      </c>
      <c r="K747" s="47" t="str">
        <f>IF(A747="","",ROUND((B747-Calculator!prev_date)*(Calculator!prev_heloc_rate/$O$8)*MAX(0,Calculator!prev_heloc_prin_balance),2))</f>
        <v/>
      </c>
      <c r="L747" s="47" t="str">
        <f>IF(A747="","",MAX(0,MIN(1*H747,Calculator!prev_heloc_int_balance+K747)))</f>
        <v/>
      </c>
      <c r="M747" s="47" t="str">
        <f>IF(A747="","",(Calculator!prev_heloc_int_balance+K747)-L747)</f>
        <v/>
      </c>
      <c r="N747" s="47" t="str">
        <f t="shared" si="4"/>
        <v/>
      </c>
      <c r="O747" s="47" t="str">
        <f>IF(A747="","",Calculator!prev_heloc_prin_balance-N747)</f>
        <v/>
      </c>
      <c r="P747" s="47" t="str">
        <f t="shared" si="16"/>
        <v/>
      </c>
      <c r="Q747" s="40"/>
      <c r="R747" s="67" t="str">
        <f t="shared" si="5"/>
        <v/>
      </c>
      <c r="S747" s="68" t="str">
        <f t="shared" si="6"/>
        <v/>
      </c>
      <c r="T747" s="47" t="str">
        <f t="shared" si="7"/>
        <v/>
      </c>
      <c r="U747" s="47" t="str">
        <f t="shared" si="8"/>
        <v/>
      </c>
      <c r="V747" s="47" t="str">
        <f t="shared" si="9"/>
        <v/>
      </c>
      <c r="W747" s="47" t="str">
        <f t="shared" si="10"/>
        <v/>
      </c>
      <c r="X747" s="40"/>
      <c r="Y747" s="67" t="str">
        <f t="shared" si="11"/>
        <v/>
      </c>
      <c r="Z747" s="68" t="str">
        <f t="shared" si="12"/>
        <v/>
      </c>
      <c r="AA747" s="47" t="str">
        <f>IF(Y747="","",MIN($D$9+Calculator!free_cash_flow,AD746+AB747))</f>
        <v/>
      </c>
      <c r="AB747" s="47" t="str">
        <f t="shared" si="13"/>
        <v/>
      </c>
      <c r="AC747" s="47" t="str">
        <f t="shared" si="14"/>
        <v/>
      </c>
      <c r="AD747" s="47" t="str">
        <f t="shared" si="15"/>
        <v/>
      </c>
    </row>
    <row r="748" ht="12.75" customHeight="1">
      <c r="A748" s="67" t="str">
        <f>IF(OR(Calculator!prev_total_owed&lt;=0,Calculator!prev_total_owed=""),"",Calculator!prev_pmt_num+1)</f>
        <v/>
      </c>
      <c r="B748" s="68" t="str">
        <f t="shared" si="1"/>
        <v/>
      </c>
      <c r="C748" s="47" t="str">
        <f>IF(A748="","",MIN(D748+Calculator!prev_prin_balance,Calculator!loan_payment+J748))</f>
        <v/>
      </c>
      <c r="D748" s="47" t="str">
        <f>IF(A748="","",ROUND($D$6/12*MAX(0,(Calculator!prev_prin_balance)),2))</f>
        <v/>
      </c>
      <c r="E748" s="47" t="str">
        <f t="shared" si="2"/>
        <v/>
      </c>
      <c r="F748" s="47" t="str">
        <f>IF(A748="","",ROUND(SUM(Calculator!prev_prin_balance,-E748),2))</f>
        <v/>
      </c>
      <c r="G748" s="69" t="str">
        <f t="shared" si="3"/>
        <v/>
      </c>
      <c r="H748" s="47" t="str">
        <f>IF(A748="","",IF(Calculator!prev_prin_balance=0,MIN(Calculator!prev_heloc_prin_balance+Calculator!prev_heloc_int_balance+K748,MAX(0,Calculator!free_cash_flow+Calculator!loan_payment))+IF($O$7="No",0,Calculator!loan_payment+$I$6),IF($O$7="No",Calculator!free_cash_flow,$I$5)))</f>
        <v/>
      </c>
      <c r="I748" s="47" t="str">
        <f>IF(A748="","",IF($O$7="Yes",$I$6+Calculator!loan_payment,0))</f>
        <v/>
      </c>
      <c r="J748" s="47" t="str">
        <f>IF(A748="","",IF(Calculator!prev_prin_balance&lt;=0,0,IF(Calculator!prev_heloc_prin_balance&lt;Calculator!free_cash_flow,MAX(0,MIN($O$6,D748+Calculator!prev_prin_balance+Calculator!loan_payment)),0)))</f>
        <v/>
      </c>
      <c r="K748" s="47" t="str">
        <f>IF(A748="","",ROUND((B748-Calculator!prev_date)*(Calculator!prev_heloc_rate/$O$8)*MAX(0,Calculator!prev_heloc_prin_balance),2))</f>
        <v/>
      </c>
      <c r="L748" s="47" t="str">
        <f>IF(A748="","",MAX(0,MIN(1*H748,Calculator!prev_heloc_int_balance+K748)))</f>
        <v/>
      </c>
      <c r="M748" s="47" t="str">
        <f>IF(A748="","",(Calculator!prev_heloc_int_balance+K748)-L748)</f>
        <v/>
      </c>
      <c r="N748" s="47" t="str">
        <f t="shared" si="4"/>
        <v/>
      </c>
      <c r="O748" s="47" t="str">
        <f>IF(A748="","",Calculator!prev_heloc_prin_balance-N748)</f>
        <v/>
      </c>
      <c r="P748" s="47" t="str">
        <f t="shared" si="16"/>
        <v/>
      </c>
      <c r="Q748" s="40"/>
      <c r="R748" s="67" t="str">
        <f t="shared" si="5"/>
        <v/>
      </c>
      <c r="S748" s="68" t="str">
        <f t="shared" si="6"/>
        <v/>
      </c>
      <c r="T748" s="47" t="str">
        <f t="shared" si="7"/>
        <v/>
      </c>
      <c r="U748" s="47" t="str">
        <f t="shared" si="8"/>
        <v/>
      </c>
      <c r="V748" s="47" t="str">
        <f t="shared" si="9"/>
        <v/>
      </c>
      <c r="W748" s="47" t="str">
        <f t="shared" si="10"/>
        <v/>
      </c>
      <c r="X748" s="40"/>
      <c r="Y748" s="67" t="str">
        <f t="shared" si="11"/>
        <v/>
      </c>
      <c r="Z748" s="68" t="str">
        <f t="shared" si="12"/>
        <v/>
      </c>
      <c r="AA748" s="47" t="str">
        <f>IF(Y748="","",MIN($D$9+Calculator!free_cash_flow,AD747+AB748))</f>
        <v/>
      </c>
      <c r="AB748" s="47" t="str">
        <f t="shared" si="13"/>
        <v/>
      </c>
      <c r="AC748" s="47" t="str">
        <f t="shared" si="14"/>
        <v/>
      </c>
      <c r="AD748" s="47" t="str">
        <f t="shared" si="15"/>
        <v/>
      </c>
    </row>
    <row r="749" ht="12.75" customHeight="1">
      <c r="A749" s="67" t="str">
        <f>IF(OR(Calculator!prev_total_owed&lt;=0,Calculator!prev_total_owed=""),"",Calculator!prev_pmt_num+1)</f>
        <v/>
      </c>
      <c r="B749" s="68" t="str">
        <f t="shared" si="1"/>
        <v/>
      </c>
      <c r="C749" s="47" t="str">
        <f>IF(A749="","",MIN(D749+Calculator!prev_prin_balance,Calculator!loan_payment+J749))</f>
        <v/>
      </c>
      <c r="D749" s="47" t="str">
        <f>IF(A749="","",ROUND($D$6/12*MAX(0,(Calculator!prev_prin_balance)),2))</f>
        <v/>
      </c>
      <c r="E749" s="47" t="str">
        <f t="shared" si="2"/>
        <v/>
      </c>
      <c r="F749" s="47" t="str">
        <f>IF(A749="","",ROUND(SUM(Calculator!prev_prin_balance,-E749),2))</f>
        <v/>
      </c>
      <c r="G749" s="69" t="str">
        <f t="shared" si="3"/>
        <v/>
      </c>
      <c r="H749" s="47" t="str">
        <f>IF(A749="","",IF(Calculator!prev_prin_balance=0,MIN(Calculator!prev_heloc_prin_balance+Calculator!prev_heloc_int_balance+K749,MAX(0,Calculator!free_cash_flow+Calculator!loan_payment))+IF($O$7="No",0,Calculator!loan_payment+$I$6),IF($O$7="No",Calculator!free_cash_flow,$I$5)))</f>
        <v/>
      </c>
      <c r="I749" s="47" t="str">
        <f>IF(A749="","",IF($O$7="Yes",$I$6+Calculator!loan_payment,0))</f>
        <v/>
      </c>
      <c r="J749" s="47" t="str">
        <f>IF(A749="","",IF(Calculator!prev_prin_balance&lt;=0,0,IF(Calculator!prev_heloc_prin_balance&lt;Calculator!free_cash_flow,MAX(0,MIN($O$6,D749+Calculator!prev_prin_balance+Calculator!loan_payment)),0)))</f>
        <v/>
      </c>
      <c r="K749" s="47" t="str">
        <f>IF(A749="","",ROUND((B749-Calculator!prev_date)*(Calculator!prev_heloc_rate/$O$8)*MAX(0,Calculator!prev_heloc_prin_balance),2))</f>
        <v/>
      </c>
      <c r="L749" s="47" t="str">
        <f>IF(A749="","",MAX(0,MIN(1*H749,Calculator!prev_heloc_int_balance+K749)))</f>
        <v/>
      </c>
      <c r="M749" s="47" t="str">
        <f>IF(A749="","",(Calculator!prev_heloc_int_balance+K749)-L749)</f>
        <v/>
      </c>
      <c r="N749" s="47" t="str">
        <f t="shared" si="4"/>
        <v/>
      </c>
      <c r="O749" s="47" t="str">
        <f>IF(A749="","",Calculator!prev_heloc_prin_balance-N749)</f>
        <v/>
      </c>
      <c r="P749" s="47" t="str">
        <f t="shared" si="16"/>
        <v/>
      </c>
      <c r="Q749" s="40"/>
      <c r="R749" s="67" t="str">
        <f t="shared" si="5"/>
        <v/>
      </c>
      <c r="S749" s="68" t="str">
        <f t="shared" si="6"/>
        <v/>
      </c>
      <c r="T749" s="47" t="str">
        <f t="shared" si="7"/>
        <v/>
      </c>
      <c r="U749" s="47" t="str">
        <f t="shared" si="8"/>
        <v/>
      </c>
      <c r="V749" s="47" t="str">
        <f t="shared" si="9"/>
        <v/>
      </c>
      <c r="W749" s="47" t="str">
        <f t="shared" si="10"/>
        <v/>
      </c>
      <c r="X749" s="40"/>
      <c r="Y749" s="67" t="str">
        <f t="shared" si="11"/>
        <v/>
      </c>
      <c r="Z749" s="68" t="str">
        <f t="shared" si="12"/>
        <v/>
      </c>
      <c r="AA749" s="47" t="str">
        <f>IF(Y749="","",MIN($D$9+Calculator!free_cash_flow,AD748+AB749))</f>
        <v/>
      </c>
      <c r="AB749" s="47" t="str">
        <f t="shared" si="13"/>
        <v/>
      </c>
      <c r="AC749" s="47" t="str">
        <f t="shared" si="14"/>
        <v/>
      </c>
      <c r="AD749" s="47" t="str">
        <f t="shared" si="15"/>
        <v/>
      </c>
    </row>
    <row r="750" ht="12.75" customHeight="1">
      <c r="A750" s="67" t="str">
        <f>IF(OR(Calculator!prev_total_owed&lt;=0,Calculator!prev_total_owed=""),"",Calculator!prev_pmt_num+1)</f>
        <v/>
      </c>
      <c r="B750" s="68" t="str">
        <f t="shared" si="1"/>
        <v/>
      </c>
      <c r="C750" s="47" t="str">
        <f>IF(A750="","",MIN(D750+Calculator!prev_prin_balance,Calculator!loan_payment+J750))</f>
        <v/>
      </c>
      <c r="D750" s="47" t="str">
        <f>IF(A750="","",ROUND($D$6/12*MAX(0,(Calculator!prev_prin_balance)),2))</f>
        <v/>
      </c>
      <c r="E750" s="47" t="str">
        <f t="shared" si="2"/>
        <v/>
      </c>
      <c r="F750" s="47" t="str">
        <f>IF(A750="","",ROUND(SUM(Calculator!prev_prin_balance,-E750),2))</f>
        <v/>
      </c>
      <c r="G750" s="69" t="str">
        <f t="shared" si="3"/>
        <v/>
      </c>
      <c r="H750" s="47" t="str">
        <f>IF(A750="","",IF(Calculator!prev_prin_balance=0,MIN(Calculator!prev_heloc_prin_balance+Calculator!prev_heloc_int_balance+K750,MAX(0,Calculator!free_cash_flow+Calculator!loan_payment))+IF($O$7="No",0,Calculator!loan_payment+$I$6),IF($O$7="No",Calculator!free_cash_flow,$I$5)))</f>
        <v/>
      </c>
      <c r="I750" s="47" t="str">
        <f>IF(A750="","",IF($O$7="Yes",$I$6+Calculator!loan_payment,0))</f>
        <v/>
      </c>
      <c r="J750" s="47" t="str">
        <f>IF(A750="","",IF(Calculator!prev_prin_balance&lt;=0,0,IF(Calculator!prev_heloc_prin_balance&lt;Calculator!free_cash_flow,MAX(0,MIN($O$6,D750+Calculator!prev_prin_balance+Calculator!loan_payment)),0)))</f>
        <v/>
      </c>
      <c r="K750" s="47" t="str">
        <f>IF(A750="","",ROUND((B750-Calculator!prev_date)*(Calculator!prev_heloc_rate/$O$8)*MAX(0,Calculator!prev_heloc_prin_balance),2))</f>
        <v/>
      </c>
      <c r="L750" s="47" t="str">
        <f>IF(A750="","",MAX(0,MIN(1*H750,Calculator!prev_heloc_int_balance+K750)))</f>
        <v/>
      </c>
      <c r="M750" s="47" t="str">
        <f>IF(A750="","",(Calculator!prev_heloc_int_balance+K750)-L750)</f>
        <v/>
      </c>
      <c r="N750" s="47" t="str">
        <f t="shared" si="4"/>
        <v/>
      </c>
      <c r="O750" s="47" t="str">
        <f>IF(A750="","",Calculator!prev_heloc_prin_balance-N750)</f>
        <v/>
      </c>
      <c r="P750" s="47" t="str">
        <f t="shared" si="16"/>
        <v/>
      </c>
      <c r="Q750" s="40"/>
      <c r="R750" s="67" t="str">
        <f t="shared" si="5"/>
        <v/>
      </c>
      <c r="S750" s="68" t="str">
        <f t="shared" si="6"/>
        <v/>
      </c>
      <c r="T750" s="47" t="str">
        <f t="shared" si="7"/>
        <v/>
      </c>
      <c r="U750" s="47" t="str">
        <f t="shared" si="8"/>
        <v/>
      </c>
      <c r="V750" s="47" t="str">
        <f t="shared" si="9"/>
        <v/>
      </c>
      <c r="W750" s="47" t="str">
        <f t="shared" si="10"/>
        <v/>
      </c>
      <c r="X750" s="40"/>
      <c r="Y750" s="67" t="str">
        <f t="shared" si="11"/>
        <v/>
      </c>
      <c r="Z750" s="68" t="str">
        <f t="shared" si="12"/>
        <v/>
      </c>
      <c r="AA750" s="47" t="str">
        <f>IF(Y750="","",MIN($D$9+Calculator!free_cash_flow,AD749+AB750))</f>
        <v/>
      </c>
      <c r="AB750" s="47" t="str">
        <f t="shared" si="13"/>
        <v/>
      </c>
      <c r="AC750" s="47" t="str">
        <f t="shared" si="14"/>
        <v/>
      </c>
      <c r="AD750" s="47" t="str">
        <f t="shared" si="15"/>
        <v/>
      </c>
    </row>
    <row r="751" ht="12.75" customHeight="1">
      <c r="A751" s="67" t="str">
        <f>IF(OR(Calculator!prev_total_owed&lt;=0,Calculator!prev_total_owed=""),"",Calculator!prev_pmt_num+1)</f>
        <v/>
      </c>
      <c r="B751" s="68" t="str">
        <f t="shared" si="1"/>
        <v/>
      </c>
      <c r="C751" s="47" t="str">
        <f>IF(A751="","",MIN(D751+Calculator!prev_prin_balance,Calculator!loan_payment+J751))</f>
        <v/>
      </c>
      <c r="D751" s="47" t="str">
        <f>IF(A751="","",ROUND($D$6/12*MAX(0,(Calculator!prev_prin_balance)),2))</f>
        <v/>
      </c>
      <c r="E751" s="47" t="str">
        <f t="shared" si="2"/>
        <v/>
      </c>
      <c r="F751" s="47" t="str">
        <f>IF(A751="","",ROUND(SUM(Calculator!prev_prin_balance,-E751),2))</f>
        <v/>
      </c>
      <c r="G751" s="69" t="str">
        <f t="shared" si="3"/>
        <v/>
      </c>
      <c r="H751" s="47" t="str">
        <f>IF(A751="","",IF(Calculator!prev_prin_balance=0,MIN(Calculator!prev_heloc_prin_balance+Calculator!prev_heloc_int_balance+K751,MAX(0,Calculator!free_cash_flow+Calculator!loan_payment))+IF($O$7="No",0,Calculator!loan_payment+$I$6),IF($O$7="No",Calculator!free_cash_flow,$I$5)))</f>
        <v/>
      </c>
      <c r="I751" s="47" t="str">
        <f>IF(A751="","",IF($O$7="Yes",$I$6+Calculator!loan_payment,0))</f>
        <v/>
      </c>
      <c r="J751" s="47" t="str">
        <f>IF(A751="","",IF(Calculator!prev_prin_balance&lt;=0,0,IF(Calculator!prev_heloc_prin_balance&lt;Calculator!free_cash_flow,MAX(0,MIN($O$6,D751+Calculator!prev_prin_balance+Calculator!loan_payment)),0)))</f>
        <v/>
      </c>
      <c r="K751" s="47" t="str">
        <f>IF(A751="","",ROUND((B751-Calculator!prev_date)*(Calculator!prev_heloc_rate/$O$8)*MAX(0,Calculator!prev_heloc_prin_balance),2))</f>
        <v/>
      </c>
      <c r="L751" s="47" t="str">
        <f>IF(A751="","",MAX(0,MIN(1*H751,Calculator!prev_heloc_int_balance+K751)))</f>
        <v/>
      </c>
      <c r="M751" s="47" t="str">
        <f>IF(A751="","",(Calculator!prev_heloc_int_balance+K751)-L751)</f>
        <v/>
      </c>
      <c r="N751" s="47" t="str">
        <f t="shared" si="4"/>
        <v/>
      </c>
      <c r="O751" s="47" t="str">
        <f>IF(A751="","",Calculator!prev_heloc_prin_balance-N751)</f>
        <v/>
      </c>
      <c r="P751" s="47" t="str">
        <f t="shared" si="16"/>
        <v/>
      </c>
      <c r="Q751" s="40"/>
      <c r="R751" s="67" t="str">
        <f t="shared" si="5"/>
        <v/>
      </c>
      <c r="S751" s="68" t="str">
        <f t="shared" si="6"/>
        <v/>
      </c>
      <c r="T751" s="47" t="str">
        <f t="shared" si="7"/>
        <v/>
      </c>
      <c r="U751" s="47" t="str">
        <f t="shared" si="8"/>
        <v/>
      </c>
      <c r="V751" s="47" t="str">
        <f t="shared" si="9"/>
        <v/>
      </c>
      <c r="W751" s="47" t="str">
        <f t="shared" si="10"/>
        <v/>
      </c>
      <c r="X751" s="40"/>
      <c r="Y751" s="67" t="str">
        <f t="shared" si="11"/>
        <v/>
      </c>
      <c r="Z751" s="68" t="str">
        <f t="shared" si="12"/>
        <v/>
      </c>
      <c r="AA751" s="47" t="str">
        <f>IF(Y751="","",MIN($D$9+Calculator!free_cash_flow,AD750+AB751))</f>
        <v/>
      </c>
      <c r="AB751" s="47" t="str">
        <f t="shared" si="13"/>
        <v/>
      </c>
      <c r="AC751" s="47" t="str">
        <f t="shared" si="14"/>
        <v/>
      </c>
      <c r="AD751" s="47" t="str">
        <f t="shared" si="15"/>
        <v/>
      </c>
    </row>
    <row r="752" ht="12.75" customHeight="1">
      <c r="A752" s="67" t="str">
        <f>IF(OR(Calculator!prev_total_owed&lt;=0,Calculator!prev_total_owed=""),"",Calculator!prev_pmt_num+1)</f>
        <v/>
      </c>
      <c r="B752" s="68" t="str">
        <f t="shared" si="1"/>
        <v/>
      </c>
      <c r="C752" s="47" t="str">
        <f>IF(A752="","",MIN(D752+Calculator!prev_prin_balance,Calculator!loan_payment+J752))</f>
        <v/>
      </c>
      <c r="D752" s="47" t="str">
        <f>IF(A752="","",ROUND($D$6/12*MAX(0,(Calculator!prev_prin_balance)),2))</f>
        <v/>
      </c>
      <c r="E752" s="47" t="str">
        <f t="shared" si="2"/>
        <v/>
      </c>
      <c r="F752" s="47" t="str">
        <f>IF(A752="","",ROUND(SUM(Calculator!prev_prin_balance,-E752),2))</f>
        <v/>
      </c>
      <c r="G752" s="69" t="str">
        <f t="shared" si="3"/>
        <v/>
      </c>
      <c r="H752" s="47" t="str">
        <f>IF(A752="","",IF(Calculator!prev_prin_balance=0,MIN(Calculator!prev_heloc_prin_balance+Calculator!prev_heloc_int_balance+K752,MAX(0,Calculator!free_cash_flow+Calculator!loan_payment))+IF($O$7="No",0,Calculator!loan_payment+$I$6),IF($O$7="No",Calculator!free_cash_flow,$I$5)))</f>
        <v/>
      </c>
      <c r="I752" s="47" t="str">
        <f>IF(A752="","",IF($O$7="Yes",$I$6+Calculator!loan_payment,0))</f>
        <v/>
      </c>
      <c r="J752" s="47" t="str">
        <f>IF(A752="","",IF(Calculator!prev_prin_balance&lt;=0,0,IF(Calculator!prev_heloc_prin_balance&lt;Calculator!free_cash_flow,MAX(0,MIN($O$6,D752+Calculator!prev_prin_balance+Calculator!loan_payment)),0)))</f>
        <v/>
      </c>
      <c r="K752" s="47" t="str">
        <f>IF(A752="","",ROUND((B752-Calculator!prev_date)*(Calculator!prev_heloc_rate/$O$8)*MAX(0,Calculator!prev_heloc_prin_balance),2))</f>
        <v/>
      </c>
      <c r="L752" s="47" t="str">
        <f>IF(A752="","",MAX(0,MIN(1*H752,Calculator!prev_heloc_int_balance+K752)))</f>
        <v/>
      </c>
      <c r="M752" s="47" t="str">
        <f>IF(A752="","",(Calculator!prev_heloc_int_balance+K752)-L752)</f>
        <v/>
      </c>
      <c r="N752" s="47" t="str">
        <f t="shared" si="4"/>
        <v/>
      </c>
      <c r="O752" s="47" t="str">
        <f>IF(A752="","",Calculator!prev_heloc_prin_balance-N752)</f>
        <v/>
      </c>
      <c r="P752" s="47" t="str">
        <f t="shared" si="16"/>
        <v/>
      </c>
      <c r="Q752" s="40"/>
      <c r="R752" s="67" t="str">
        <f t="shared" si="5"/>
        <v/>
      </c>
      <c r="S752" s="68" t="str">
        <f t="shared" si="6"/>
        <v/>
      </c>
      <c r="T752" s="47" t="str">
        <f t="shared" si="7"/>
        <v/>
      </c>
      <c r="U752" s="47" t="str">
        <f t="shared" si="8"/>
        <v/>
      </c>
      <c r="V752" s="47" t="str">
        <f t="shared" si="9"/>
        <v/>
      </c>
      <c r="W752" s="47" t="str">
        <f t="shared" si="10"/>
        <v/>
      </c>
      <c r="X752" s="40"/>
      <c r="Y752" s="67" t="str">
        <f t="shared" si="11"/>
        <v/>
      </c>
      <c r="Z752" s="68" t="str">
        <f t="shared" si="12"/>
        <v/>
      </c>
      <c r="AA752" s="47" t="str">
        <f>IF(Y752="","",MIN($D$9+Calculator!free_cash_flow,AD751+AB752))</f>
        <v/>
      </c>
      <c r="AB752" s="47" t="str">
        <f t="shared" si="13"/>
        <v/>
      </c>
      <c r="AC752" s="47" t="str">
        <f t="shared" si="14"/>
        <v/>
      </c>
      <c r="AD752" s="47" t="str">
        <f t="shared" si="15"/>
        <v/>
      </c>
    </row>
    <row r="753" ht="12.75" customHeight="1">
      <c r="A753" s="67" t="str">
        <f>IF(OR(Calculator!prev_total_owed&lt;=0,Calculator!prev_total_owed=""),"",Calculator!prev_pmt_num+1)</f>
        <v/>
      </c>
      <c r="B753" s="68" t="str">
        <f t="shared" si="1"/>
        <v/>
      </c>
      <c r="C753" s="47" t="str">
        <f>IF(A753="","",MIN(D753+Calculator!prev_prin_balance,Calculator!loan_payment+J753))</f>
        <v/>
      </c>
      <c r="D753" s="47" t="str">
        <f>IF(A753="","",ROUND($D$6/12*MAX(0,(Calculator!prev_prin_balance)),2))</f>
        <v/>
      </c>
      <c r="E753" s="47" t="str">
        <f t="shared" si="2"/>
        <v/>
      </c>
      <c r="F753" s="47" t="str">
        <f>IF(A753="","",ROUND(SUM(Calculator!prev_prin_balance,-E753),2))</f>
        <v/>
      </c>
      <c r="G753" s="69" t="str">
        <f t="shared" si="3"/>
        <v/>
      </c>
      <c r="H753" s="47" t="str">
        <f>IF(A753="","",IF(Calculator!prev_prin_balance=0,MIN(Calculator!prev_heloc_prin_balance+Calculator!prev_heloc_int_balance+K753,MAX(0,Calculator!free_cash_flow+Calculator!loan_payment))+IF($O$7="No",0,Calculator!loan_payment+$I$6),IF($O$7="No",Calculator!free_cash_flow,$I$5)))</f>
        <v/>
      </c>
      <c r="I753" s="47" t="str">
        <f>IF(A753="","",IF($O$7="Yes",$I$6+Calculator!loan_payment,0))</f>
        <v/>
      </c>
      <c r="J753" s="47" t="str">
        <f>IF(A753="","",IF(Calculator!prev_prin_balance&lt;=0,0,IF(Calculator!prev_heloc_prin_balance&lt;Calculator!free_cash_flow,MAX(0,MIN($O$6,D753+Calculator!prev_prin_balance+Calculator!loan_payment)),0)))</f>
        <v/>
      </c>
      <c r="K753" s="47" t="str">
        <f>IF(A753="","",ROUND((B753-Calculator!prev_date)*(Calculator!prev_heloc_rate/$O$8)*MAX(0,Calculator!prev_heloc_prin_balance),2))</f>
        <v/>
      </c>
      <c r="L753" s="47" t="str">
        <f>IF(A753="","",MAX(0,MIN(1*H753,Calculator!prev_heloc_int_balance+K753)))</f>
        <v/>
      </c>
      <c r="M753" s="47" t="str">
        <f>IF(A753="","",(Calculator!prev_heloc_int_balance+K753)-L753)</f>
        <v/>
      </c>
      <c r="N753" s="47" t="str">
        <f t="shared" si="4"/>
        <v/>
      </c>
      <c r="O753" s="47" t="str">
        <f>IF(A753="","",Calculator!prev_heloc_prin_balance-N753)</f>
        <v/>
      </c>
      <c r="P753" s="47" t="str">
        <f t="shared" si="16"/>
        <v/>
      </c>
      <c r="Q753" s="40"/>
      <c r="R753" s="67" t="str">
        <f t="shared" si="5"/>
        <v/>
      </c>
      <c r="S753" s="68" t="str">
        <f t="shared" si="6"/>
        <v/>
      </c>
      <c r="T753" s="47" t="str">
        <f t="shared" si="7"/>
        <v/>
      </c>
      <c r="U753" s="47" t="str">
        <f t="shared" si="8"/>
        <v/>
      </c>
      <c r="V753" s="47" t="str">
        <f t="shared" si="9"/>
        <v/>
      </c>
      <c r="W753" s="47" t="str">
        <f t="shared" si="10"/>
        <v/>
      </c>
      <c r="X753" s="40"/>
      <c r="Y753" s="67" t="str">
        <f t="shared" si="11"/>
        <v/>
      </c>
      <c r="Z753" s="68" t="str">
        <f t="shared" si="12"/>
        <v/>
      </c>
      <c r="AA753" s="47" t="str">
        <f>IF(Y753="","",MIN($D$9+Calculator!free_cash_flow,AD752+AB753))</f>
        <v/>
      </c>
      <c r="AB753" s="47" t="str">
        <f t="shared" si="13"/>
        <v/>
      </c>
      <c r="AC753" s="47" t="str">
        <f t="shared" si="14"/>
        <v/>
      </c>
      <c r="AD753" s="47" t="str">
        <f t="shared" si="15"/>
        <v/>
      </c>
    </row>
    <row r="754" ht="12.75" customHeight="1">
      <c r="A754" s="67" t="str">
        <f>IF(OR(Calculator!prev_total_owed&lt;=0,Calculator!prev_total_owed=""),"",Calculator!prev_pmt_num+1)</f>
        <v/>
      </c>
      <c r="B754" s="68" t="str">
        <f t="shared" si="1"/>
        <v/>
      </c>
      <c r="C754" s="47" t="str">
        <f>IF(A754="","",MIN(D754+Calculator!prev_prin_balance,Calculator!loan_payment+J754))</f>
        <v/>
      </c>
      <c r="D754" s="47" t="str">
        <f>IF(A754="","",ROUND($D$6/12*MAX(0,(Calculator!prev_prin_balance)),2))</f>
        <v/>
      </c>
      <c r="E754" s="47" t="str">
        <f t="shared" si="2"/>
        <v/>
      </c>
      <c r="F754" s="47" t="str">
        <f>IF(A754="","",ROUND(SUM(Calculator!prev_prin_balance,-E754),2))</f>
        <v/>
      </c>
      <c r="G754" s="69" t="str">
        <f t="shared" si="3"/>
        <v/>
      </c>
      <c r="H754" s="47" t="str">
        <f>IF(A754="","",IF(Calculator!prev_prin_balance=0,MIN(Calculator!prev_heloc_prin_balance+Calculator!prev_heloc_int_balance+K754,MAX(0,Calculator!free_cash_flow+Calculator!loan_payment))+IF($O$7="No",0,Calculator!loan_payment+$I$6),IF($O$7="No",Calculator!free_cash_flow,$I$5)))</f>
        <v/>
      </c>
      <c r="I754" s="47" t="str">
        <f>IF(A754="","",IF($O$7="Yes",$I$6+Calculator!loan_payment,0))</f>
        <v/>
      </c>
      <c r="J754" s="47" t="str">
        <f>IF(A754="","",IF(Calculator!prev_prin_balance&lt;=0,0,IF(Calculator!prev_heloc_prin_balance&lt;Calculator!free_cash_flow,MAX(0,MIN($O$6,D754+Calculator!prev_prin_balance+Calculator!loan_payment)),0)))</f>
        <v/>
      </c>
      <c r="K754" s="47" t="str">
        <f>IF(A754="","",ROUND((B754-Calculator!prev_date)*(Calculator!prev_heloc_rate/$O$8)*MAX(0,Calculator!prev_heloc_prin_balance),2))</f>
        <v/>
      </c>
      <c r="L754" s="47" t="str">
        <f>IF(A754="","",MAX(0,MIN(1*H754,Calculator!prev_heloc_int_balance+K754)))</f>
        <v/>
      </c>
      <c r="M754" s="47" t="str">
        <f>IF(A754="","",(Calculator!prev_heloc_int_balance+K754)-L754)</f>
        <v/>
      </c>
      <c r="N754" s="47" t="str">
        <f t="shared" si="4"/>
        <v/>
      </c>
      <c r="O754" s="47" t="str">
        <f>IF(A754="","",Calculator!prev_heloc_prin_balance-N754)</f>
        <v/>
      </c>
      <c r="P754" s="47" t="str">
        <f t="shared" si="16"/>
        <v/>
      </c>
      <c r="Q754" s="40"/>
      <c r="R754" s="67" t="str">
        <f t="shared" si="5"/>
        <v/>
      </c>
      <c r="S754" s="68" t="str">
        <f t="shared" si="6"/>
        <v/>
      </c>
      <c r="T754" s="47" t="str">
        <f t="shared" si="7"/>
        <v/>
      </c>
      <c r="U754" s="47" t="str">
        <f t="shared" si="8"/>
        <v/>
      </c>
      <c r="V754" s="47" t="str">
        <f t="shared" si="9"/>
        <v/>
      </c>
      <c r="W754" s="47" t="str">
        <f t="shared" si="10"/>
        <v/>
      </c>
      <c r="X754" s="40"/>
      <c r="Y754" s="67" t="str">
        <f t="shared" si="11"/>
        <v/>
      </c>
      <c r="Z754" s="68" t="str">
        <f t="shared" si="12"/>
        <v/>
      </c>
      <c r="AA754" s="47" t="str">
        <f>IF(Y754="","",MIN($D$9+Calculator!free_cash_flow,AD753+AB754))</f>
        <v/>
      </c>
      <c r="AB754" s="47" t="str">
        <f t="shared" si="13"/>
        <v/>
      </c>
      <c r="AC754" s="47" t="str">
        <f t="shared" si="14"/>
        <v/>
      </c>
      <c r="AD754" s="47" t="str">
        <f t="shared" si="15"/>
        <v/>
      </c>
    </row>
    <row r="755" ht="12.75" customHeight="1">
      <c r="A755" s="67" t="str">
        <f>IF(OR(Calculator!prev_total_owed&lt;=0,Calculator!prev_total_owed=""),"",Calculator!prev_pmt_num+1)</f>
        <v/>
      </c>
      <c r="B755" s="68" t="str">
        <f t="shared" si="1"/>
        <v/>
      </c>
      <c r="C755" s="47" t="str">
        <f>IF(A755="","",MIN(D755+Calculator!prev_prin_balance,Calculator!loan_payment+J755))</f>
        <v/>
      </c>
      <c r="D755" s="47" t="str">
        <f>IF(A755="","",ROUND($D$6/12*MAX(0,(Calculator!prev_prin_balance)),2))</f>
        <v/>
      </c>
      <c r="E755" s="47" t="str">
        <f t="shared" si="2"/>
        <v/>
      </c>
      <c r="F755" s="47" t="str">
        <f>IF(A755="","",ROUND(SUM(Calculator!prev_prin_balance,-E755),2))</f>
        <v/>
      </c>
      <c r="G755" s="69" t="str">
        <f t="shared" si="3"/>
        <v/>
      </c>
      <c r="H755" s="47" t="str">
        <f>IF(A755="","",IF(Calculator!prev_prin_balance=0,MIN(Calculator!prev_heloc_prin_balance+Calculator!prev_heloc_int_balance+K755,MAX(0,Calculator!free_cash_flow+Calculator!loan_payment))+IF($O$7="No",0,Calculator!loan_payment+$I$6),IF($O$7="No",Calculator!free_cash_flow,$I$5)))</f>
        <v/>
      </c>
      <c r="I755" s="47" t="str">
        <f>IF(A755="","",IF($O$7="Yes",$I$6+Calculator!loan_payment,0))</f>
        <v/>
      </c>
      <c r="J755" s="47" t="str">
        <f>IF(A755="","",IF(Calculator!prev_prin_balance&lt;=0,0,IF(Calculator!prev_heloc_prin_balance&lt;Calculator!free_cash_flow,MAX(0,MIN($O$6,D755+Calculator!prev_prin_balance+Calculator!loan_payment)),0)))</f>
        <v/>
      </c>
      <c r="K755" s="47" t="str">
        <f>IF(A755="","",ROUND((B755-Calculator!prev_date)*(Calculator!prev_heloc_rate/$O$8)*MAX(0,Calculator!prev_heloc_prin_balance),2))</f>
        <v/>
      </c>
      <c r="L755" s="47" t="str">
        <f>IF(A755="","",MAX(0,MIN(1*H755,Calculator!prev_heloc_int_balance+K755)))</f>
        <v/>
      </c>
      <c r="M755" s="47" t="str">
        <f>IF(A755="","",(Calculator!prev_heloc_int_balance+K755)-L755)</f>
        <v/>
      </c>
      <c r="N755" s="47" t="str">
        <f t="shared" si="4"/>
        <v/>
      </c>
      <c r="O755" s="47" t="str">
        <f>IF(A755="","",Calculator!prev_heloc_prin_balance-N755)</f>
        <v/>
      </c>
      <c r="P755" s="47" t="str">
        <f t="shared" si="16"/>
        <v/>
      </c>
      <c r="Q755" s="40"/>
      <c r="R755" s="67" t="str">
        <f t="shared" si="5"/>
        <v/>
      </c>
      <c r="S755" s="68" t="str">
        <f t="shared" si="6"/>
        <v/>
      </c>
      <c r="T755" s="47" t="str">
        <f t="shared" si="7"/>
        <v/>
      </c>
      <c r="U755" s="47" t="str">
        <f t="shared" si="8"/>
        <v/>
      </c>
      <c r="V755" s="47" t="str">
        <f t="shared" si="9"/>
        <v/>
      </c>
      <c r="W755" s="47" t="str">
        <f t="shared" si="10"/>
        <v/>
      </c>
      <c r="X755" s="40"/>
      <c r="Y755" s="67" t="str">
        <f t="shared" si="11"/>
        <v/>
      </c>
      <c r="Z755" s="68" t="str">
        <f t="shared" si="12"/>
        <v/>
      </c>
      <c r="AA755" s="47" t="str">
        <f>IF(Y755="","",MIN($D$9+Calculator!free_cash_flow,AD754+AB755))</f>
        <v/>
      </c>
      <c r="AB755" s="47" t="str">
        <f t="shared" si="13"/>
        <v/>
      </c>
      <c r="AC755" s="47" t="str">
        <f t="shared" si="14"/>
        <v/>
      </c>
      <c r="AD755" s="47" t="str">
        <f t="shared" si="15"/>
        <v/>
      </c>
    </row>
    <row r="756" ht="12.75" customHeight="1">
      <c r="A756" s="67" t="str">
        <f>IF(OR(Calculator!prev_total_owed&lt;=0,Calculator!prev_total_owed=""),"",Calculator!prev_pmt_num+1)</f>
        <v/>
      </c>
      <c r="B756" s="68" t="str">
        <f t="shared" si="1"/>
        <v/>
      </c>
      <c r="C756" s="47" t="str">
        <f>IF(A756="","",MIN(D756+Calculator!prev_prin_balance,Calculator!loan_payment+J756))</f>
        <v/>
      </c>
      <c r="D756" s="47" t="str">
        <f>IF(A756="","",ROUND($D$6/12*MAX(0,(Calculator!prev_prin_balance)),2))</f>
        <v/>
      </c>
      <c r="E756" s="47" t="str">
        <f t="shared" si="2"/>
        <v/>
      </c>
      <c r="F756" s="47" t="str">
        <f>IF(A756="","",ROUND(SUM(Calculator!prev_prin_balance,-E756),2))</f>
        <v/>
      </c>
      <c r="G756" s="69" t="str">
        <f t="shared" si="3"/>
        <v/>
      </c>
      <c r="H756" s="47" t="str">
        <f>IF(A756="","",IF(Calculator!prev_prin_balance=0,MIN(Calculator!prev_heloc_prin_balance+Calculator!prev_heloc_int_balance+K756,MAX(0,Calculator!free_cash_flow+Calculator!loan_payment))+IF($O$7="No",0,Calculator!loan_payment+$I$6),IF($O$7="No",Calculator!free_cash_flow,$I$5)))</f>
        <v/>
      </c>
      <c r="I756" s="47" t="str">
        <f>IF(A756="","",IF($O$7="Yes",$I$6+Calculator!loan_payment,0))</f>
        <v/>
      </c>
      <c r="J756" s="47" t="str">
        <f>IF(A756="","",IF(Calculator!prev_prin_balance&lt;=0,0,IF(Calculator!prev_heloc_prin_balance&lt;Calculator!free_cash_flow,MAX(0,MIN($O$6,D756+Calculator!prev_prin_balance+Calculator!loan_payment)),0)))</f>
        <v/>
      </c>
      <c r="K756" s="47" t="str">
        <f>IF(A756="","",ROUND((B756-Calculator!prev_date)*(Calculator!prev_heloc_rate/$O$8)*MAX(0,Calculator!prev_heloc_prin_balance),2))</f>
        <v/>
      </c>
      <c r="L756" s="47" t="str">
        <f>IF(A756="","",MAX(0,MIN(1*H756,Calculator!prev_heloc_int_balance+K756)))</f>
        <v/>
      </c>
      <c r="M756" s="47" t="str">
        <f>IF(A756="","",(Calculator!prev_heloc_int_balance+K756)-L756)</f>
        <v/>
      </c>
      <c r="N756" s="47" t="str">
        <f t="shared" si="4"/>
        <v/>
      </c>
      <c r="O756" s="47" t="str">
        <f>IF(A756="","",Calculator!prev_heloc_prin_balance-N756)</f>
        <v/>
      </c>
      <c r="P756" s="47" t="str">
        <f t="shared" si="16"/>
        <v/>
      </c>
      <c r="Q756" s="40"/>
      <c r="R756" s="67" t="str">
        <f t="shared" si="5"/>
        <v/>
      </c>
      <c r="S756" s="68" t="str">
        <f t="shared" si="6"/>
        <v/>
      </c>
      <c r="T756" s="47" t="str">
        <f t="shared" si="7"/>
        <v/>
      </c>
      <c r="U756" s="47" t="str">
        <f t="shared" si="8"/>
        <v/>
      </c>
      <c r="V756" s="47" t="str">
        <f t="shared" si="9"/>
        <v/>
      </c>
      <c r="W756" s="47" t="str">
        <f t="shared" si="10"/>
        <v/>
      </c>
      <c r="X756" s="40"/>
      <c r="Y756" s="67" t="str">
        <f t="shared" si="11"/>
        <v/>
      </c>
      <c r="Z756" s="68" t="str">
        <f t="shared" si="12"/>
        <v/>
      </c>
      <c r="AA756" s="47" t="str">
        <f>IF(Y756="","",MIN($D$9+Calculator!free_cash_flow,AD755+AB756))</f>
        <v/>
      </c>
      <c r="AB756" s="47" t="str">
        <f t="shared" si="13"/>
        <v/>
      </c>
      <c r="AC756" s="47" t="str">
        <f t="shared" si="14"/>
        <v/>
      </c>
      <c r="AD756" s="47" t="str">
        <f t="shared" si="15"/>
        <v/>
      </c>
    </row>
    <row r="757" ht="12.75" customHeight="1">
      <c r="A757" s="67" t="str">
        <f>IF(OR(Calculator!prev_total_owed&lt;=0,Calculator!prev_total_owed=""),"",Calculator!prev_pmt_num+1)</f>
        <v/>
      </c>
      <c r="B757" s="68" t="str">
        <f t="shared" si="1"/>
        <v/>
      </c>
      <c r="C757" s="47" t="str">
        <f>IF(A757="","",MIN(D757+Calculator!prev_prin_balance,Calculator!loan_payment+J757))</f>
        <v/>
      </c>
      <c r="D757" s="47" t="str">
        <f>IF(A757="","",ROUND($D$6/12*MAX(0,(Calculator!prev_prin_balance)),2))</f>
        <v/>
      </c>
      <c r="E757" s="47" t="str">
        <f t="shared" si="2"/>
        <v/>
      </c>
      <c r="F757" s="47" t="str">
        <f>IF(A757="","",ROUND(SUM(Calculator!prev_prin_balance,-E757),2))</f>
        <v/>
      </c>
      <c r="G757" s="69" t="str">
        <f t="shared" si="3"/>
        <v/>
      </c>
      <c r="H757" s="47" t="str">
        <f>IF(A757="","",IF(Calculator!prev_prin_balance=0,MIN(Calculator!prev_heloc_prin_balance+Calculator!prev_heloc_int_balance+K757,MAX(0,Calculator!free_cash_flow+Calculator!loan_payment))+IF($O$7="No",0,Calculator!loan_payment+$I$6),IF($O$7="No",Calculator!free_cash_flow,$I$5)))</f>
        <v/>
      </c>
      <c r="I757" s="47" t="str">
        <f>IF(A757="","",IF($O$7="Yes",$I$6+Calculator!loan_payment,0))</f>
        <v/>
      </c>
      <c r="J757" s="47" t="str">
        <f>IF(A757="","",IF(Calculator!prev_prin_balance&lt;=0,0,IF(Calculator!prev_heloc_prin_balance&lt;Calculator!free_cash_flow,MAX(0,MIN($O$6,D757+Calculator!prev_prin_balance+Calculator!loan_payment)),0)))</f>
        <v/>
      </c>
      <c r="K757" s="47" t="str">
        <f>IF(A757="","",ROUND((B757-Calculator!prev_date)*(Calculator!prev_heloc_rate/$O$8)*MAX(0,Calculator!prev_heloc_prin_balance),2))</f>
        <v/>
      </c>
      <c r="L757" s="47" t="str">
        <f>IF(A757="","",MAX(0,MIN(1*H757,Calculator!prev_heloc_int_balance+K757)))</f>
        <v/>
      </c>
      <c r="M757" s="47" t="str">
        <f>IF(A757="","",(Calculator!prev_heloc_int_balance+K757)-L757)</f>
        <v/>
      </c>
      <c r="N757" s="47" t="str">
        <f t="shared" si="4"/>
        <v/>
      </c>
      <c r="O757" s="47" t="str">
        <f>IF(A757="","",Calculator!prev_heloc_prin_balance-N757)</f>
        <v/>
      </c>
      <c r="P757" s="47" t="str">
        <f t="shared" si="16"/>
        <v/>
      </c>
      <c r="Q757" s="40"/>
      <c r="R757" s="67" t="str">
        <f t="shared" si="5"/>
        <v/>
      </c>
      <c r="S757" s="68" t="str">
        <f t="shared" si="6"/>
        <v/>
      </c>
      <c r="T757" s="47" t="str">
        <f t="shared" si="7"/>
        <v/>
      </c>
      <c r="U757" s="47" t="str">
        <f t="shared" si="8"/>
        <v/>
      </c>
      <c r="V757" s="47" t="str">
        <f t="shared" si="9"/>
        <v/>
      </c>
      <c r="W757" s="47" t="str">
        <f t="shared" si="10"/>
        <v/>
      </c>
      <c r="X757" s="40"/>
      <c r="Y757" s="67" t="str">
        <f t="shared" si="11"/>
        <v/>
      </c>
      <c r="Z757" s="68" t="str">
        <f t="shared" si="12"/>
        <v/>
      </c>
      <c r="AA757" s="47" t="str">
        <f>IF(Y757="","",MIN($D$9+Calculator!free_cash_flow,AD756+AB757))</f>
        <v/>
      </c>
      <c r="AB757" s="47" t="str">
        <f t="shared" si="13"/>
        <v/>
      </c>
      <c r="AC757" s="47" t="str">
        <f t="shared" si="14"/>
        <v/>
      </c>
      <c r="AD757" s="47" t="str">
        <f t="shared" si="15"/>
        <v/>
      </c>
    </row>
    <row r="758" ht="12.75" customHeight="1">
      <c r="A758" s="67" t="str">
        <f>IF(OR(Calculator!prev_total_owed&lt;=0,Calculator!prev_total_owed=""),"",Calculator!prev_pmt_num+1)</f>
        <v/>
      </c>
      <c r="B758" s="68" t="str">
        <f t="shared" si="1"/>
        <v/>
      </c>
      <c r="C758" s="47" t="str">
        <f>IF(A758="","",MIN(D758+Calculator!prev_prin_balance,Calculator!loan_payment+J758))</f>
        <v/>
      </c>
      <c r="D758" s="47" t="str">
        <f>IF(A758="","",ROUND($D$6/12*MAX(0,(Calculator!prev_prin_balance)),2))</f>
        <v/>
      </c>
      <c r="E758" s="47" t="str">
        <f t="shared" si="2"/>
        <v/>
      </c>
      <c r="F758" s="47" t="str">
        <f>IF(A758="","",ROUND(SUM(Calculator!prev_prin_balance,-E758),2))</f>
        <v/>
      </c>
      <c r="G758" s="69" t="str">
        <f t="shared" si="3"/>
        <v/>
      </c>
      <c r="H758" s="47" t="str">
        <f>IF(A758="","",IF(Calculator!prev_prin_balance=0,MIN(Calculator!prev_heloc_prin_balance+Calculator!prev_heloc_int_balance+K758,MAX(0,Calculator!free_cash_flow+Calculator!loan_payment))+IF($O$7="No",0,Calculator!loan_payment+$I$6),IF($O$7="No",Calculator!free_cash_flow,$I$5)))</f>
        <v/>
      </c>
      <c r="I758" s="47" t="str">
        <f>IF(A758="","",IF($O$7="Yes",$I$6+Calculator!loan_payment,0))</f>
        <v/>
      </c>
      <c r="J758" s="47" t="str">
        <f>IF(A758="","",IF(Calculator!prev_prin_balance&lt;=0,0,IF(Calculator!prev_heloc_prin_balance&lt;Calculator!free_cash_flow,MAX(0,MIN($O$6,D758+Calculator!prev_prin_balance+Calculator!loan_payment)),0)))</f>
        <v/>
      </c>
      <c r="K758" s="47" t="str">
        <f>IF(A758="","",ROUND((B758-Calculator!prev_date)*(Calculator!prev_heloc_rate/$O$8)*MAX(0,Calculator!prev_heloc_prin_balance),2))</f>
        <v/>
      </c>
      <c r="L758" s="47" t="str">
        <f>IF(A758="","",MAX(0,MIN(1*H758,Calculator!prev_heloc_int_balance+K758)))</f>
        <v/>
      </c>
      <c r="M758" s="47" t="str">
        <f>IF(A758="","",(Calculator!prev_heloc_int_balance+K758)-L758)</f>
        <v/>
      </c>
      <c r="N758" s="47" t="str">
        <f t="shared" si="4"/>
        <v/>
      </c>
      <c r="O758" s="47" t="str">
        <f>IF(A758="","",Calculator!prev_heloc_prin_balance-N758)</f>
        <v/>
      </c>
      <c r="P758" s="47" t="str">
        <f t="shared" si="16"/>
        <v/>
      </c>
      <c r="Q758" s="40"/>
      <c r="R758" s="67" t="str">
        <f t="shared" si="5"/>
        <v/>
      </c>
      <c r="S758" s="68" t="str">
        <f t="shared" si="6"/>
        <v/>
      </c>
      <c r="T758" s="47" t="str">
        <f t="shared" si="7"/>
        <v/>
      </c>
      <c r="U758" s="47" t="str">
        <f t="shared" si="8"/>
        <v/>
      </c>
      <c r="V758" s="47" t="str">
        <f t="shared" si="9"/>
        <v/>
      </c>
      <c r="W758" s="47" t="str">
        <f t="shared" si="10"/>
        <v/>
      </c>
      <c r="X758" s="40"/>
      <c r="Y758" s="67" t="str">
        <f t="shared" si="11"/>
        <v/>
      </c>
      <c r="Z758" s="68" t="str">
        <f t="shared" si="12"/>
        <v/>
      </c>
      <c r="AA758" s="47" t="str">
        <f>IF(Y758="","",MIN($D$9+Calculator!free_cash_flow,AD757+AB758))</f>
        <v/>
      </c>
      <c r="AB758" s="47" t="str">
        <f t="shared" si="13"/>
        <v/>
      </c>
      <c r="AC758" s="47" t="str">
        <f t="shared" si="14"/>
        <v/>
      </c>
      <c r="AD758" s="47" t="str">
        <f t="shared" si="15"/>
        <v/>
      </c>
    </row>
    <row r="759" ht="12.75" customHeight="1">
      <c r="A759" s="67" t="str">
        <f>IF(OR(Calculator!prev_total_owed&lt;=0,Calculator!prev_total_owed=""),"",Calculator!prev_pmt_num+1)</f>
        <v/>
      </c>
      <c r="B759" s="68" t="str">
        <f t="shared" si="1"/>
        <v/>
      </c>
      <c r="C759" s="47" t="str">
        <f>IF(A759="","",MIN(D759+Calculator!prev_prin_balance,Calculator!loan_payment+J759))</f>
        <v/>
      </c>
      <c r="D759" s="47" t="str">
        <f>IF(A759="","",ROUND($D$6/12*MAX(0,(Calculator!prev_prin_balance)),2))</f>
        <v/>
      </c>
      <c r="E759" s="47" t="str">
        <f t="shared" si="2"/>
        <v/>
      </c>
      <c r="F759" s="47" t="str">
        <f>IF(A759="","",ROUND(SUM(Calculator!prev_prin_balance,-E759),2))</f>
        <v/>
      </c>
      <c r="G759" s="69" t="str">
        <f t="shared" si="3"/>
        <v/>
      </c>
      <c r="H759" s="47" t="str">
        <f>IF(A759="","",IF(Calculator!prev_prin_balance=0,MIN(Calculator!prev_heloc_prin_balance+Calculator!prev_heloc_int_balance+K759,MAX(0,Calculator!free_cash_flow+Calculator!loan_payment))+IF($O$7="No",0,Calculator!loan_payment+$I$6),IF($O$7="No",Calculator!free_cash_flow,$I$5)))</f>
        <v/>
      </c>
      <c r="I759" s="47" t="str">
        <f>IF(A759="","",IF($O$7="Yes",$I$6+Calculator!loan_payment,0))</f>
        <v/>
      </c>
      <c r="J759" s="47" t="str">
        <f>IF(A759="","",IF(Calculator!prev_prin_balance&lt;=0,0,IF(Calculator!prev_heloc_prin_balance&lt;Calculator!free_cash_flow,MAX(0,MIN($O$6,D759+Calculator!prev_prin_balance+Calculator!loan_payment)),0)))</f>
        <v/>
      </c>
      <c r="K759" s="47" t="str">
        <f>IF(A759="","",ROUND((B759-Calculator!prev_date)*(Calculator!prev_heloc_rate/$O$8)*MAX(0,Calculator!prev_heloc_prin_balance),2))</f>
        <v/>
      </c>
      <c r="L759" s="47" t="str">
        <f>IF(A759="","",MAX(0,MIN(1*H759,Calculator!prev_heloc_int_balance+K759)))</f>
        <v/>
      </c>
      <c r="M759" s="47" t="str">
        <f>IF(A759="","",(Calculator!prev_heloc_int_balance+K759)-L759)</f>
        <v/>
      </c>
      <c r="N759" s="47" t="str">
        <f t="shared" si="4"/>
        <v/>
      </c>
      <c r="O759" s="47" t="str">
        <f>IF(A759="","",Calculator!prev_heloc_prin_balance-N759)</f>
        <v/>
      </c>
      <c r="P759" s="47" t="str">
        <f t="shared" si="16"/>
        <v/>
      </c>
      <c r="Q759" s="40"/>
      <c r="R759" s="67" t="str">
        <f t="shared" si="5"/>
        <v/>
      </c>
      <c r="S759" s="68" t="str">
        <f t="shared" si="6"/>
        <v/>
      </c>
      <c r="T759" s="47" t="str">
        <f t="shared" si="7"/>
        <v/>
      </c>
      <c r="U759" s="47" t="str">
        <f t="shared" si="8"/>
        <v/>
      </c>
      <c r="V759" s="47" t="str">
        <f t="shared" si="9"/>
        <v/>
      </c>
      <c r="W759" s="47" t="str">
        <f t="shared" si="10"/>
        <v/>
      </c>
      <c r="X759" s="40"/>
      <c r="Y759" s="67" t="str">
        <f t="shared" si="11"/>
        <v/>
      </c>
      <c r="Z759" s="68" t="str">
        <f t="shared" si="12"/>
        <v/>
      </c>
      <c r="AA759" s="47" t="str">
        <f>IF(Y759="","",MIN($D$9+Calculator!free_cash_flow,AD758+AB759))</f>
        <v/>
      </c>
      <c r="AB759" s="47" t="str">
        <f t="shared" si="13"/>
        <v/>
      </c>
      <c r="AC759" s="47" t="str">
        <f t="shared" si="14"/>
        <v/>
      </c>
      <c r="AD759" s="47" t="str">
        <f t="shared" si="15"/>
        <v/>
      </c>
    </row>
    <row r="760" ht="12.75" customHeight="1">
      <c r="A760" s="67" t="str">
        <f>IF(OR(Calculator!prev_total_owed&lt;=0,Calculator!prev_total_owed=""),"",Calculator!prev_pmt_num+1)</f>
        <v/>
      </c>
      <c r="B760" s="68" t="str">
        <f t="shared" si="1"/>
        <v/>
      </c>
      <c r="C760" s="47" t="str">
        <f>IF(A760="","",MIN(D760+Calculator!prev_prin_balance,Calculator!loan_payment+J760))</f>
        <v/>
      </c>
      <c r="D760" s="47" t="str">
        <f>IF(A760="","",ROUND($D$6/12*MAX(0,(Calculator!prev_prin_balance)),2))</f>
        <v/>
      </c>
      <c r="E760" s="47" t="str">
        <f t="shared" si="2"/>
        <v/>
      </c>
      <c r="F760" s="47" t="str">
        <f>IF(A760="","",ROUND(SUM(Calculator!prev_prin_balance,-E760),2))</f>
        <v/>
      </c>
      <c r="G760" s="69" t="str">
        <f t="shared" si="3"/>
        <v/>
      </c>
      <c r="H760" s="47" t="str">
        <f>IF(A760="","",IF(Calculator!prev_prin_balance=0,MIN(Calculator!prev_heloc_prin_balance+Calculator!prev_heloc_int_balance+K760,MAX(0,Calculator!free_cash_flow+Calculator!loan_payment))+IF($O$7="No",0,Calculator!loan_payment+$I$6),IF($O$7="No",Calculator!free_cash_flow,$I$5)))</f>
        <v/>
      </c>
      <c r="I760" s="47" t="str">
        <f>IF(A760="","",IF($O$7="Yes",$I$6+Calculator!loan_payment,0))</f>
        <v/>
      </c>
      <c r="J760" s="47" t="str">
        <f>IF(A760="","",IF(Calculator!prev_prin_balance&lt;=0,0,IF(Calculator!prev_heloc_prin_balance&lt;Calculator!free_cash_flow,MAX(0,MIN($O$6,D760+Calculator!prev_prin_balance+Calculator!loan_payment)),0)))</f>
        <v/>
      </c>
      <c r="K760" s="47" t="str">
        <f>IF(A760="","",ROUND((B760-Calculator!prev_date)*(Calculator!prev_heloc_rate/$O$8)*MAX(0,Calculator!prev_heloc_prin_balance),2))</f>
        <v/>
      </c>
      <c r="L760" s="47" t="str">
        <f>IF(A760="","",MAX(0,MIN(1*H760,Calculator!prev_heloc_int_balance+K760)))</f>
        <v/>
      </c>
      <c r="M760" s="47" t="str">
        <f>IF(A760="","",(Calculator!prev_heloc_int_balance+K760)-L760)</f>
        <v/>
      </c>
      <c r="N760" s="47" t="str">
        <f t="shared" si="4"/>
        <v/>
      </c>
      <c r="O760" s="47" t="str">
        <f>IF(A760="","",Calculator!prev_heloc_prin_balance-N760)</f>
        <v/>
      </c>
      <c r="P760" s="47" t="str">
        <f t="shared" si="16"/>
        <v/>
      </c>
      <c r="Q760" s="40"/>
      <c r="R760" s="67" t="str">
        <f t="shared" si="5"/>
        <v/>
      </c>
      <c r="S760" s="68" t="str">
        <f t="shared" si="6"/>
        <v/>
      </c>
      <c r="T760" s="47" t="str">
        <f t="shared" si="7"/>
        <v/>
      </c>
      <c r="U760" s="47" t="str">
        <f t="shared" si="8"/>
        <v/>
      </c>
      <c r="V760" s="47" t="str">
        <f t="shared" si="9"/>
        <v/>
      </c>
      <c r="W760" s="47" t="str">
        <f t="shared" si="10"/>
        <v/>
      </c>
      <c r="X760" s="40"/>
      <c r="Y760" s="67" t="str">
        <f t="shared" si="11"/>
        <v/>
      </c>
      <c r="Z760" s="68" t="str">
        <f t="shared" si="12"/>
        <v/>
      </c>
      <c r="AA760" s="47" t="str">
        <f>IF(Y760="","",MIN($D$9+Calculator!free_cash_flow,AD759+AB760))</f>
        <v/>
      </c>
      <c r="AB760" s="47" t="str">
        <f t="shared" si="13"/>
        <v/>
      </c>
      <c r="AC760" s="47" t="str">
        <f t="shared" si="14"/>
        <v/>
      </c>
      <c r="AD760" s="47" t="str">
        <f t="shared" si="15"/>
        <v/>
      </c>
    </row>
    <row r="761" ht="12.75" customHeight="1">
      <c r="A761" s="67" t="str">
        <f>IF(OR(Calculator!prev_total_owed&lt;=0,Calculator!prev_total_owed=""),"",Calculator!prev_pmt_num+1)</f>
        <v/>
      </c>
      <c r="B761" s="68" t="str">
        <f t="shared" si="1"/>
        <v/>
      </c>
      <c r="C761" s="47" t="str">
        <f>IF(A761="","",MIN(D761+Calculator!prev_prin_balance,Calculator!loan_payment+J761))</f>
        <v/>
      </c>
      <c r="D761" s="47" t="str">
        <f>IF(A761="","",ROUND($D$6/12*MAX(0,(Calculator!prev_prin_balance)),2))</f>
        <v/>
      </c>
      <c r="E761" s="47" t="str">
        <f t="shared" si="2"/>
        <v/>
      </c>
      <c r="F761" s="47" t="str">
        <f>IF(A761="","",ROUND(SUM(Calculator!prev_prin_balance,-E761),2))</f>
        <v/>
      </c>
      <c r="G761" s="69" t="str">
        <f t="shared" si="3"/>
        <v/>
      </c>
      <c r="H761" s="47" t="str">
        <f>IF(A761="","",IF(Calculator!prev_prin_balance=0,MIN(Calculator!prev_heloc_prin_balance+Calculator!prev_heloc_int_balance+K761,MAX(0,Calculator!free_cash_flow+Calculator!loan_payment))+IF($O$7="No",0,Calculator!loan_payment+$I$6),IF($O$7="No",Calculator!free_cash_flow,$I$5)))</f>
        <v/>
      </c>
      <c r="I761" s="47" t="str">
        <f>IF(A761="","",IF($O$7="Yes",$I$6+Calculator!loan_payment,0))</f>
        <v/>
      </c>
      <c r="J761" s="47" t="str">
        <f>IF(A761="","",IF(Calculator!prev_prin_balance&lt;=0,0,IF(Calculator!prev_heloc_prin_balance&lt;Calculator!free_cash_flow,MAX(0,MIN($O$6,D761+Calculator!prev_prin_balance+Calculator!loan_payment)),0)))</f>
        <v/>
      </c>
      <c r="K761" s="47" t="str">
        <f>IF(A761="","",ROUND((B761-Calculator!prev_date)*(Calculator!prev_heloc_rate/$O$8)*MAX(0,Calculator!prev_heloc_prin_balance),2))</f>
        <v/>
      </c>
      <c r="L761" s="47" t="str">
        <f>IF(A761="","",MAX(0,MIN(1*H761,Calculator!prev_heloc_int_balance+K761)))</f>
        <v/>
      </c>
      <c r="M761" s="47" t="str">
        <f>IF(A761="","",(Calculator!prev_heloc_int_balance+K761)-L761)</f>
        <v/>
      </c>
      <c r="N761" s="47" t="str">
        <f t="shared" si="4"/>
        <v/>
      </c>
      <c r="O761" s="47" t="str">
        <f>IF(A761="","",Calculator!prev_heloc_prin_balance-N761)</f>
        <v/>
      </c>
      <c r="P761" s="47" t="str">
        <f t="shared" si="16"/>
        <v/>
      </c>
      <c r="Q761" s="40"/>
      <c r="R761" s="67" t="str">
        <f t="shared" si="5"/>
        <v/>
      </c>
      <c r="S761" s="68" t="str">
        <f t="shared" si="6"/>
        <v/>
      </c>
      <c r="T761" s="47" t="str">
        <f t="shared" si="7"/>
        <v/>
      </c>
      <c r="U761" s="47" t="str">
        <f t="shared" si="8"/>
        <v/>
      </c>
      <c r="V761" s="47" t="str">
        <f t="shared" si="9"/>
        <v/>
      </c>
      <c r="W761" s="47" t="str">
        <f t="shared" si="10"/>
        <v/>
      </c>
      <c r="X761" s="40"/>
      <c r="Y761" s="67" t="str">
        <f t="shared" si="11"/>
        <v/>
      </c>
      <c r="Z761" s="68" t="str">
        <f t="shared" si="12"/>
        <v/>
      </c>
      <c r="AA761" s="47" t="str">
        <f>IF(Y761="","",MIN($D$9+Calculator!free_cash_flow,AD760+AB761))</f>
        <v/>
      </c>
      <c r="AB761" s="47" t="str">
        <f t="shared" si="13"/>
        <v/>
      </c>
      <c r="AC761" s="47" t="str">
        <f t="shared" si="14"/>
        <v/>
      </c>
      <c r="AD761" s="47" t="str">
        <f t="shared" si="15"/>
        <v/>
      </c>
    </row>
    <row r="762" ht="12.75" customHeight="1">
      <c r="A762" s="67" t="str">
        <f>IF(OR(Calculator!prev_total_owed&lt;=0,Calculator!prev_total_owed=""),"",Calculator!prev_pmt_num+1)</f>
        <v/>
      </c>
      <c r="B762" s="68" t="str">
        <f t="shared" si="1"/>
        <v/>
      </c>
      <c r="C762" s="47" t="str">
        <f>IF(A762="","",MIN(D762+Calculator!prev_prin_balance,Calculator!loan_payment+J762))</f>
        <v/>
      </c>
      <c r="D762" s="47" t="str">
        <f>IF(A762="","",ROUND($D$6/12*MAX(0,(Calculator!prev_prin_balance)),2))</f>
        <v/>
      </c>
      <c r="E762" s="47" t="str">
        <f t="shared" si="2"/>
        <v/>
      </c>
      <c r="F762" s="47" t="str">
        <f>IF(A762="","",ROUND(SUM(Calculator!prev_prin_balance,-E762),2))</f>
        <v/>
      </c>
      <c r="G762" s="69" t="str">
        <f t="shared" si="3"/>
        <v/>
      </c>
      <c r="H762" s="47" t="str">
        <f>IF(A762="","",IF(Calculator!prev_prin_balance=0,MIN(Calculator!prev_heloc_prin_balance+Calculator!prev_heloc_int_balance+K762,MAX(0,Calculator!free_cash_flow+Calculator!loan_payment))+IF($O$7="No",0,Calculator!loan_payment+$I$6),IF($O$7="No",Calculator!free_cash_flow,$I$5)))</f>
        <v/>
      </c>
      <c r="I762" s="47" t="str">
        <f>IF(A762="","",IF($O$7="Yes",$I$6+Calculator!loan_payment,0))</f>
        <v/>
      </c>
      <c r="J762" s="47" t="str">
        <f>IF(A762="","",IF(Calculator!prev_prin_balance&lt;=0,0,IF(Calculator!prev_heloc_prin_balance&lt;Calculator!free_cash_flow,MAX(0,MIN($O$6,D762+Calculator!prev_prin_balance+Calculator!loan_payment)),0)))</f>
        <v/>
      </c>
      <c r="K762" s="47" t="str">
        <f>IF(A762="","",ROUND((B762-Calculator!prev_date)*(Calculator!prev_heloc_rate/$O$8)*MAX(0,Calculator!prev_heloc_prin_balance),2))</f>
        <v/>
      </c>
      <c r="L762" s="47" t="str">
        <f>IF(A762="","",MAX(0,MIN(1*H762,Calculator!prev_heloc_int_balance+K762)))</f>
        <v/>
      </c>
      <c r="M762" s="47" t="str">
        <f>IF(A762="","",(Calculator!prev_heloc_int_balance+K762)-L762)</f>
        <v/>
      </c>
      <c r="N762" s="47" t="str">
        <f t="shared" si="4"/>
        <v/>
      </c>
      <c r="O762" s="47" t="str">
        <f>IF(A762="","",Calculator!prev_heloc_prin_balance-N762)</f>
        <v/>
      </c>
      <c r="P762" s="47" t="str">
        <f t="shared" si="16"/>
        <v/>
      </c>
      <c r="Q762" s="40"/>
      <c r="R762" s="67" t="str">
        <f t="shared" si="5"/>
        <v/>
      </c>
      <c r="S762" s="68" t="str">
        <f t="shared" si="6"/>
        <v/>
      </c>
      <c r="T762" s="47" t="str">
        <f t="shared" si="7"/>
        <v/>
      </c>
      <c r="U762" s="47" t="str">
        <f t="shared" si="8"/>
        <v/>
      </c>
      <c r="V762" s="47" t="str">
        <f t="shared" si="9"/>
        <v/>
      </c>
      <c r="W762" s="47" t="str">
        <f t="shared" si="10"/>
        <v/>
      </c>
      <c r="X762" s="40"/>
      <c r="Y762" s="67" t="str">
        <f t="shared" si="11"/>
        <v/>
      </c>
      <c r="Z762" s="68" t="str">
        <f t="shared" si="12"/>
        <v/>
      </c>
      <c r="AA762" s="47" t="str">
        <f>IF(Y762="","",MIN($D$9+Calculator!free_cash_flow,AD761+AB762))</f>
        <v/>
      </c>
      <c r="AB762" s="47" t="str">
        <f t="shared" si="13"/>
        <v/>
      </c>
      <c r="AC762" s="47" t="str">
        <f t="shared" si="14"/>
        <v/>
      </c>
      <c r="AD762" s="47" t="str">
        <f t="shared" si="15"/>
        <v/>
      </c>
    </row>
    <row r="763" ht="12.75" customHeight="1">
      <c r="A763" s="67" t="str">
        <f>IF(OR(Calculator!prev_total_owed&lt;=0,Calculator!prev_total_owed=""),"",Calculator!prev_pmt_num+1)</f>
        <v/>
      </c>
      <c r="B763" s="68" t="str">
        <f t="shared" si="1"/>
        <v/>
      </c>
      <c r="C763" s="47" t="str">
        <f>IF(A763="","",MIN(D763+Calculator!prev_prin_balance,Calculator!loan_payment+J763))</f>
        <v/>
      </c>
      <c r="D763" s="47" t="str">
        <f>IF(A763="","",ROUND($D$6/12*MAX(0,(Calculator!prev_prin_balance)),2))</f>
        <v/>
      </c>
      <c r="E763" s="47" t="str">
        <f t="shared" si="2"/>
        <v/>
      </c>
      <c r="F763" s="47" t="str">
        <f>IF(A763="","",ROUND(SUM(Calculator!prev_prin_balance,-E763),2))</f>
        <v/>
      </c>
      <c r="G763" s="69" t="str">
        <f t="shared" si="3"/>
        <v/>
      </c>
      <c r="H763" s="47" t="str">
        <f>IF(A763="","",IF(Calculator!prev_prin_balance=0,MIN(Calculator!prev_heloc_prin_balance+Calculator!prev_heloc_int_balance+K763,MAX(0,Calculator!free_cash_flow+Calculator!loan_payment))+IF($O$7="No",0,Calculator!loan_payment+$I$6),IF($O$7="No",Calculator!free_cash_flow,$I$5)))</f>
        <v/>
      </c>
      <c r="I763" s="47" t="str">
        <f>IF(A763="","",IF($O$7="Yes",$I$6+Calculator!loan_payment,0))</f>
        <v/>
      </c>
      <c r="J763" s="47" t="str">
        <f>IF(A763="","",IF(Calculator!prev_prin_balance&lt;=0,0,IF(Calculator!prev_heloc_prin_balance&lt;Calculator!free_cash_flow,MAX(0,MIN($O$6,D763+Calculator!prev_prin_balance+Calculator!loan_payment)),0)))</f>
        <v/>
      </c>
      <c r="K763" s="47" t="str">
        <f>IF(A763="","",ROUND((B763-Calculator!prev_date)*(Calculator!prev_heloc_rate/$O$8)*MAX(0,Calculator!prev_heloc_prin_balance),2))</f>
        <v/>
      </c>
      <c r="L763" s="47" t="str">
        <f>IF(A763="","",MAX(0,MIN(1*H763,Calculator!prev_heloc_int_balance+K763)))</f>
        <v/>
      </c>
      <c r="M763" s="47" t="str">
        <f>IF(A763="","",(Calculator!prev_heloc_int_balance+K763)-L763)</f>
        <v/>
      </c>
      <c r="N763" s="47" t="str">
        <f t="shared" si="4"/>
        <v/>
      </c>
      <c r="O763" s="47" t="str">
        <f>IF(A763="","",Calculator!prev_heloc_prin_balance-N763)</f>
        <v/>
      </c>
      <c r="P763" s="47" t="str">
        <f t="shared" si="16"/>
        <v/>
      </c>
      <c r="Q763" s="40"/>
      <c r="R763" s="67" t="str">
        <f t="shared" si="5"/>
        <v/>
      </c>
      <c r="S763" s="68" t="str">
        <f t="shared" si="6"/>
        <v/>
      </c>
      <c r="T763" s="47" t="str">
        <f t="shared" si="7"/>
        <v/>
      </c>
      <c r="U763" s="47" t="str">
        <f t="shared" si="8"/>
        <v/>
      </c>
      <c r="V763" s="47" t="str">
        <f t="shared" si="9"/>
        <v/>
      </c>
      <c r="W763" s="47" t="str">
        <f t="shared" si="10"/>
        <v/>
      </c>
      <c r="X763" s="40"/>
      <c r="Y763" s="67" t="str">
        <f t="shared" si="11"/>
        <v/>
      </c>
      <c r="Z763" s="68" t="str">
        <f t="shared" si="12"/>
        <v/>
      </c>
      <c r="AA763" s="47" t="str">
        <f>IF(Y763="","",MIN($D$9+Calculator!free_cash_flow,AD762+AB763))</f>
        <v/>
      </c>
      <c r="AB763" s="47" t="str">
        <f t="shared" si="13"/>
        <v/>
      </c>
      <c r="AC763" s="47" t="str">
        <f t="shared" si="14"/>
        <v/>
      </c>
      <c r="AD763" s="47" t="str">
        <f t="shared" si="15"/>
        <v/>
      </c>
    </row>
    <row r="764" ht="12.75" customHeight="1">
      <c r="A764" s="67" t="str">
        <f>IF(OR(Calculator!prev_total_owed&lt;=0,Calculator!prev_total_owed=""),"",Calculator!prev_pmt_num+1)</f>
        <v/>
      </c>
      <c r="B764" s="68" t="str">
        <f t="shared" si="1"/>
        <v/>
      </c>
      <c r="C764" s="47" t="str">
        <f>IF(A764="","",MIN(D764+Calculator!prev_prin_balance,Calculator!loan_payment+J764))</f>
        <v/>
      </c>
      <c r="D764" s="47" t="str">
        <f>IF(A764="","",ROUND($D$6/12*MAX(0,(Calculator!prev_prin_balance)),2))</f>
        <v/>
      </c>
      <c r="E764" s="47" t="str">
        <f t="shared" si="2"/>
        <v/>
      </c>
      <c r="F764" s="47" t="str">
        <f>IF(A764="","",ROUND(SUM(Calculator!prev_prin_balance,-E764),2))</f>
        <v/>
      </c>
      <c r="G764" s="69" t="str">
        <f t="shared" si="3"/>
        <v/>
      </c>
      <c r="H764" s="47" t="str">
        <f>IF(A764="","",IF(Calculator!prev_prin_balance=0,MIN(Calculator!prev_heloc_prin_balance+Calculator!prev_heloc_int_balance+K764,MAX(0,Calculator!free_cash_flow+Calculator!loan_payment))+IF($O$7="No",0,Calculator!loan_payment+$I$6),IF($O$7="No",Calculator!free_cash_flow,$I$5)))</f>
        <v/>
      </c>
      <c r="I764" s="47" t="str">
        <f>IF(A764="","",IF($O$7="Yes",$I$6+Calculator!loan_payment,0))</f>
        <v/>
      </c>
      <c r="J764" s="47" t="str">
        <f>IF(A764="","",IF(Calculator!prev_prin_balance&lt;=0,0,IF(Calculator!prev_heloc_prin_balance&lt;Calculator!free_cash_flow,MAX(0,MIN($O$6,D764+Calculator!prev_prin_balance+Calculator!loan_payment)),0)))</f>
        <v/>
      </c>
      <c r="K764" s="47" t="str">
        <f>IF(A764="","",ROUND((B764-Calculator!prev_date)*(Calculator!prev_heloc_rate/$O$8)*MAX(0,Calculator!prev_heloc_prin_balance),2))</f>
        <v/>
      </c>
      <c r="L764" s="47" t="str">
        <f>IF(A764="","",MAX(0,MIN(1*H764,Calculator!prev_heloc_int_balance+K764)))</f>
        <v/>
      </c>
      <c r="M764" s="47" t="str">
        <f>IF(A764="","",(Calculator!prev_heloc_int_balance+K764)-L764)</f>
        <v/>
      </c>
      <c r="N764" s="47" t="str">
        <f t="shared" si="4"/>
        <v/>
      </c>
      <c r="O764" s="47" t="str">
        <f>IF(A764="","",Calculator!prev_heloc_prin_balance-N764)</f>
        <v/>
      </c>
      <c r="P764" s="47" t="str">
        <f t="shared" si="16"/>
        <v/>
      </c>
      <c r="Q764" s="40"/>
      <c r="R764" s="67" t="str">
        <f t="shared" si="5"/>
        <v/>
      </c>
      <c r="S764" s="68" t="str">
        <f t="shared" si="6"/>
        <v/>
      </c>
      <c r="T764" s="47" t="str">
        <f t="shared" si="7"/>
        <v/>
      </c>
      <c r="U764" s="47" t="str">
        <f t="shared" si="8"/>
        <v/>
      </c>
      <c r="V764" s="47" t="str">
        <f t="shared" si="9"/>
        <v/>
      </c>
      <c r="W764" s="47" t="str">
        <f t="shared" si="10"/>
        <v/>
      </c>
      <c r="X764" s="40"/>
      <c r="Y764" s="67" t="str">
        <f t="shared" si="11"/>
        <v/>
      </c>
      <c r="Z764" s="68" t="str">
        <f t="shared" si="12"/>
        <v/>
      </c>
      <c r="AA764" s="47" t="str">
        <f>IF(Y764="","",MIN($D$9+Calculator!free_cash_flow,AD763+AB764))</f>
        <v/>
      </c>
      <c r="AB764" s="47" t="str">
        <f t="shared" si="13"/>
        <v/>
      </c>
      <c r="AC764" s="47" t="str">
        <f t="shared" si="14"/>
        <v/>
      </c>
      <c r="AD764" s="47" t="str">
        <f t="shared" si="15"/>
        <v/>
      </c>
    </row>
    <row r="765" ht="12.75" customHeight="1">
      <c r="A765" s="67" t="str">
        <f>IF(OR(Calculator!prev_total_owed&lt;=0,Calculator!prev_total_owed=""),"",Calculator!prev_pmt_num+1)</f>
        <v/>
      </c>
      <c r="B765" s="68" t="str">
        <f t="shared" si="1"/>
        <v/>
      </c>
      <c r="C765" s="47" t="str">
        <f>IF(A765="","",MIN(D765+Calculator!prev_prin_balance,Calculator!loan_payment+J765))</f>
        <v/>
      </c>
      <c r="D765" s="47" t="str">
        <f>IF(A765="","",ROUND($D$6/12*MAX(0,(Calculator!prev_prin_balance)),2))</f>
        <v/>
      </c>
      <c r="E765" s="47" t="str">
        <f t="shared" si="2"/>
        <v/>
      </c>
      <c r="F765" s="47" t="str">
        <f>IF(A765="","",ROUND(SUM(Calculator!prev_prin_balance,-E765),2))</f>
        <v/>
      </c>
      <c r="G765" s="69" t="str">
        <f t="shared" si="3"/>
        <v/>
      </c>
      <c r="H765" s="47" t="str">
        <f>IF(A765="","",IF(Calculator!prev_prin_balance=0,MIN(Calculator!prev_heloc_prin_balance+Calculator!prev_heloc_int_balance+K765,MAX(0,Calculator!free_cash_flow+Calculator!loan_payment))+IF($O$7="No",0,Calculator!loan_payment+$I$6),IF($O$7="No",Calculator!free_cash_flow,$I$5)))</f>
        <v/>
      </c>
      <c r="I765" s="47" t="str">
        <f>IF(A765="","",IF($O$7="Yes",$I$6+Calculator!loan_payment,0))</f>
        <v/>
      </c>
      <c r="J765" s="47" t="str">
        <f>IF(A765="","",IF(Calculator!prev_prin_balance&lt;=0,0,IF(Calculator!prev_heloc_prin_balance&lt;Calculator!free_cash_flow,MAX(0,MIN($O$6,D765+Calculator!prev_prin_balance+Calculator!loan_payment)),0)))</f>
        <v/>
      </c>
      <c r="K765" s="47" t="str">
        <f>IF(A765="","",ROUND((B765-Calculator!prev_date)*(Calculator!prev_heloc_rate/$O$8)*MAX(0,Calculator!prev_heloc_prin_balance),2))</f>
        <v/>
      </c>
      <c r="L765" s="47" t="str">
        <f>IF(A765="","",MAX(0,MIN(1*H765,Calculator!prev_heloc_int_balance+K765)))</f>
        <v/>
      </c>
      <c r="M765" s="47" t="str">
        <f>IF(A765="","",(Calculator!prev_heloc_int_balance+K765)-L765)</f>
        <v/>
      </c>
      <c r="N765" s="47" t="str">
        <f t="shared" si="4"/>
        <v/>
      </c>
      <c r="O765" s="47" t="str">
        <f>IF(A765="","",Calculator!prev_heloc_prin_balance-N765)</f>
        <v/>
      </c>
      <c r="P765" s="47" t="str">
        <f t="shared" si="16"/>
        <v/>
      </c>
      <c r="Q765" s="40"/>
      <c r="R765" s="67" t="str">
        <f t="shared" si="5"/>
        <v/>
      </c>
      <c r="S765" s="68" t="str">
        <f t="shared" si="6"/>
        <v/>
      </c>
      <c r="T765" s="47" t="str">
        <f t="shared" si="7"/>
        <v/>
      </c>
      <c r="U765" s="47" t="str">
        <f t="shared" si="8"/>
        <v/>
      </c>
      <c r="V765" s="47" t="str">
        <f t="shared" si="9"/>
        <v/>
      </c>
      <c r="W765" s="47" t="str">
        <f t="shared" si="10"/>
        <v/>
      </c>
      <c r="X765" s="40"/>
      <c r="Y765" s="67" t="str">
        <f t="shared" si="11"/>
        <v/>
      </c>
      <c r="Z765" s="68" t="str">
        <f t="shared" si="12"/>
        <v/>
      </c>
      <c r="AA765" s="47" t="str">
        <f>IF(Y765="","",MIN($D$9+Calculator!free_cash_flow,AD764+AB765))</f>
        <v/>
      </c>
      <c r="AB765" s="47" t="str">
        <f t="shared" si="13"/>
        <v/>
      </c>
      <c r="AC765" s="47" t="str">
        <f t="shared" si="14"/>
        <v/>
      </c>
      <c r="AD765" s="47" t="str">
        <f t="shared" si="15"/>
        <v/>
      </c>
    </row>
    <row r="766" ht="12.75" customHeight="1">
      <c r="A766" s="67" t="str">
        <f>IF(OR(Calculator!prev_total_owed&lt;=0,Calculator!prev_total_owed=""),"",Calculator!prev_pmt_num+1)</f>
        <v/>
      </c>
      <c r="B766" s="68" t="str">
        <f t="shared" si="1"/>
        <v/>
      </c>
      <c r="C766" s="47" t="str">
        <f>IF(A766="","",MIN(D766+Calculator!prev_prin_balance,Calculator!loan_payment+J766))</f>
        <v/>
      </c>
      <c r="D766" s="47" t="str">
        <f>IF(A766="","",ROUND($D$6/12*MAX(0,(Calculator!prev_prin_balance)),2))</f>
        <v/>
      </c>
      <c r="E766" s="47" t="str">
        <f t="shared" si="2"/>
        <v/>
      </c>
      <c r="F766" s="47" t="str">
        <f>IF(A766="","",ROUND(SUM(Calculator!prev_prin_balance,-E766),2))</f>
        <v/>
      </c>
      <c r="G766" s="69" t="str">
        <f t="shared" si="3"/>
        <v/>
      </c>
      <c r="H766" s="47" t="str">
        <f>IF(A766="","",IF(Calculator!prev_prin_balance=0,MIN(Calculator!prev_heloc_prin_balance+Calculator!prev_heloc_int_balance+K766,MAX(0,Calculator!free_cash_flow+Calculator!loan_payment))+IF($O$7="No",0,Calculator!loan_payment+$I$6),IF($O$7="No",Calculator!free_cash_flow,$I$5)))</f>
        <v/>
      </c>
      <c r="I766" s="47" t="str">
        <f>IF(A766="","",IF($O$7="Yes",$I$6+Calculator!loan_payment,0))</f>
        <v/>
      </c>
      <c r="J766" s="47" t="str">
        <f>IF(A766="","",IF(Calculator!prev_prin_balance&lt;=0,0,IF(Calculator!prev_heloc_prin_balance&lt;Calculator!free_cash_flow,MAX(0,MIN($O$6,D766+Calculator!prev_prin_balance+Calculator!loan_payment)),0)))</f>
        <v/>
      </c>
      <c r="K766" s="47" t="str">
        <f>IF(A766="","",ROUND((B766-Calculator!prev_date)*(Calculator!prev_heloc_rate/$O$8)*MAX(0,Calculator!prev_heloc_prin_balance),2))</f>
        <v/>
      </c>
      <c r="L766" s="47" t="str">
        <f>IF(A766="","",MAX(0,MIN(1*H766,Calculator!prev_heloc_int_balance+K766)))</f>
        <v/>
      </c>
      <c r="M766" s="47" t="str">
        <f>IF(A766="","",(Calculator!prev_heloc_int_balance+K766)-L766)</f>
        <v/>
      </c>
      <c r="N766" s="47" t="str">
        <f t="shared" si="4"/>
        <v/>
      </c>
      <c r="O766" s="47" t="str">
        <f>IF(A766="","",Calculator!prev_heloc_prin_balance-N766)</f>
        <v/>
      </c>
      <c r="P766" s="47" t="str">
        <f t="shared" si="16"/>
        <v/>
      </c>
      <c r="Q766" s="40"/>
      <c r="R766" s="67" t="str">
        <f t="shared" si="5"/>
        <v/>
      </c>
      <c r="S766" s="68" t="str">
        <f t="shared" si="6"/>
        <v/>
      </c>
      <c r="T766" s="47" t="str">
        <f t="shared" si="7"/>
        <v/>
      </c>
      <c r="U766" s="47" t="str">
        <f t="shared" si="8"/>
        <v/>
      </c>
      <c r="V766" s="47" t="str">
        <f t="shared" si="9"/>
        <v/>
      </c>
      <c r="W766" s="47" t="str">
        <f t="shared" si="10"/>
        <v/>
      </c>
      <c r="X766" s="40"/>
      <c r="Y766" s="67" t="str">
        <f t="shared" si="11"/>
        <v/>
      </c>
      <c r="Z766" s="68" t="str">
        <f t="shared" si="12"/>
        <v/>
      </c>
      <c r="AA766" s="47" t="str">
        <f>IF(Y766="","",MIN($D$9+Calculator!free_cash_flow,AD765+AB766))</f>
        <v/>
      </c>
      <c r="AB766" s="47" t="str">
        <f t="shared" si="13"/>
        <v/>
      </c>
      <c r="AC766" s="47" t="str">
        <f t="shared" si="14"/>
        <v/>
      </c>
      <c r="AD766" s="47" t="str">
        <f t="shared" si="15"/>
        <v/>
      </c>
    </row>
    <row r="767" ht="12.75" customHeight="1">
      <c r="A767" s="67" t="str">
        <f>IF(OR(Calculator!prev_total_owed&lt;=0,Calculator!prev_total_owed=""),"",Calculator!prev_pmt_num+1)</f>
        <v/>
      </c>
      <c r="B767" s="68" t="str">
        <f t="shared" si="1"/>
        <v/>
      </c>
      <c r="C767" s="47" t="str">
        <f>IF(A767="","",MIN(D767+Calculator!prev_prin_balance,Calculator!loan_payment+J767))</f>
        <v/>
      </c>
      <c r="D767" s="47" t="str">
        <f>IF(A767="","",ROUND($D$6/12*MAX(0,(Calculator!prev_prin_balance)),2))</f>
        <v/>
      </c>
      <c r="E767" s="47" t="str">
        <f t="shared" si="2"/>
        <v/>
      </c>
      <c r="F767" s="47" t="str">
        <f>IF(A767="","",ROUND(SUM(Calculator!prev_prin_balance,-E767),2))</f>
        <v/>
      </c>
      <c r="G767" s="69" t="str">
        <f t="shared" si="3"/>
        <v/>
      </c>
      <c r="H767" s="47" t="str">
        <f>IF(A767="","",IF(Calculator!prev_prin_balance=0,MIN(Calculator!prev_heloc_prin_balance+Calculator!prev_heloc_int_balance+K767,MAX(0,Calculator!free_cash_flow+Calculator!loan_payment))+IF($O$7="No",0,Calculator!loan_payment+$I$6),IF($O$7="No",Calculator!free_cash_flow,$I$5)))</f>
        <v/>
      </c>
      <c r="I767" s="47" t="str">
        <f>IF(A767="","",IF($O$7="Yes",$I$6+Calculator!loan_payment,0))</f>
        <v/>
      </c>
      <c r="J767" s="47" t="str">
        <f>IF(A767="","",IF(Calculator!prev_prin_balance&lt;=0,0,IF(Calculator!prev_heloc_prin_balance&lt;Calculator!free_cash_flow,MAX(0,MIN($O$6,D767+Calculator!prev_prin_balance+Calculator!loan_payment)),0)))</f>
        <v/>
      </c>
      <c r="K767" s="47" t="str">
        <f>IF(A767="","",ROUND((B767-Calculator!prev_date)*(Calculator!prev_heloc_rate/$O$8)*MAX(0,Calculator!prev_heloc_prin_balance),2))</f>
        <v/>
      </c>
      <c r="L767" s="47" t="str">
        <f>IF(A767="","",MAX(0,MIN(1*H767,Calculator!prev_heloc_int_balance+K767)))</f>
        <v/>
      </c>
      <c r="M767" s="47" t="str">
        <f>IF(A767="","",(Calculator!prev_heloc_int_balance+K767)-L767)</f>
        <v/>
      </c>
      <c r="N767" s="47" t="str">
        <f t="shared" si="4"/>
        <v/>
      </c>
      <c r="O767" s="47" t="str">
        <f>IF(A767="","",Calculator!prev_heloc_prin_balance-N767)</f>
        <v/>
      </c>
      <c r="P767" s="47" t="str">
        <f t="shared" si="16"/>
        <v/>
      </c>
      <c r="Q767" s="40"/>
      <c r="R767" s="67" t="str">
        <f t="shared" si="5"/>
        <v/>
      </c>
      <c r="S767" s="68" t="str">
        <f t="shared" si="6"/>
        <v/>
      </c>
      <c r="T767" s="47" t="str">
        <f t="shared" si="7"/>
        <v/>
      </c>
      <c r="U767" s="47" t="str">
        <f t="shared" si="8"/>
        <v/>
      </c>
      <c r="V767" s="47" t="str">
        <f t="shared" si="9"/>
        <v/>
      </c>
      <c r="W767" s="47" t="str">
        <f t="shared" si="10"/>
        <v/>
      </c>
      <c r="X767" s="40"/>
      <c r="Y767" s="67" t="str">
        <f t="shared" si="11"/>
        <v/>
      </c>
      <c r="Z767" s="68" t="str">
        <f t="shared" si="12"/>
        <v/>
      </c>
      <c r="AA767" s="47" t="str">
        <f>IF(Y767="","",MIN($D$9+Calculator!free_cash_flow,AD766+AB767))</f>
        <v/>
      </c>
      <c r="AB767" s="47" t="str">
        <f t="shared" si="13"/>
        <v/>
      </c>
      <c r="AC767" s="47" t="str">
        <f t="shared" si="14"/>
        <v/>
      </c>
      <c r="AD767" s="47" t="str">
        <f t="shared" si="15"/>
        <v/>
      </c>
    </row>
    <row r="768" ht="12.75" customHeight="1">
      <c r="A768" s="67" t="str">
        <f>IF(OR(Calculator!prev_total_owed&lt;=0,Calculator!prev_total_owed=""),"",Calculator!prev_pmt_num+1)</f>
        <v/>
      </c>
      <c r="B768" s="68" t="str">
        <f t="shared" si="1"/>
        <v/>
      </c>
      <c r="C768" s="47" t="str">
        <f>IF(A768="","",MIN(D768+Calculator!prev_prin_balance,Calculator!loan_payment+J768))</f>
        <v/>
      </c>
      <c r="D768" s="47" t="str">
        <f>IF(A768="","",ROUND($D$6/12*MAX(0,(Calculator!prev_prin_balance)),2))</f>
        <v/>
      </c>
      <c r="E768" s="47" t="str">
        <f t="shared" si="2"/>
        <v/>
      </c>
      <c r="F768" s="47" t="str">
        <f>IF(A768="","",ROUND(SUM(Calculator!prev_prin_balance,-E768),2))</f>
        <v/>
      </c>
      <c r="G768" s="69" t="str">
        <f t="shared" si="3"/>
        <v/>
      </c>
      <c r="H768" s="47" t="str">
        <f>IF(A768="","",IF(Calculator!prev_prin_balance=0,MIN(Calculator!prev_heloc_prin_balance+Calculator!prev_heloc_int_balance+K768,MAX(0,Calculator!free_cash_flow+Calculator!loan_payment))+IF($O$7="No",0,Calculator!loan_payment+$I$6),IF($O$7="No",Calculator!free_cash_flow,$I$5)))</f>
        <v/>
      </c>
      <c r="I768" s="47" t="str">
        <f>IF(A768="","",IF($O$7="Yes",$I$6+Calculator!loan_payment,0))</f>
        <v/>
      </c>
      <c r="J768" s="47" t="str">
        <f>IF(A768="","",IF(Calculator!prev_prin_balance&lt;=0,0,IF(Calculator!prev_heloc_prin_balance&lt;Calculator!free_cash_flow,MAX(0,MIN($O$6,D768+Calculator!prev_prin_balance+Calculator!loan_payment)),0)))</f>
        <v/>
      </c>
      <c r="K768" s="47" t="str">
        <f>IF(A768="","",ROUND((B768-Calculator!prev_date)*(Calculator!prev_heloc_rate/$O$8)*MAX(0,Calculator!prev_heloc_prin_balance),2))</f>
        <v/>
      </c>
      <c r="L768" s="47" t="str">
        <f>IF(A768="","",MAX(0,MIN(1*H768,Calculator!prev_heloc_int_balance+K768)))</f>
        <v/>
      </c>
      <c r="M768" s="47" t="str">
        <f>IF(A768="","",(Calculator!prev_heloc_int_balance+K768)-L768)</f>
        <v/>
      </c>
      <c r="N768" s="47" t="str">
        <f t="shared" si="4"/>
        <v/>
      </c>
      <c r="O768" s="47" t="str">
        <f>IF(A768="","",Calculator!prev_heloc_prin_balance-N768)</f>
        <v/>
      </c>
      <c r="P768" s="47" t="str">
        <f t="shared" si="16"/>
        <v/>
      </c>
      <c r="Q768" s="40"/>
      <c r="R768" s="67" t="str">
        <f t="shared" si="5"/>
        <v/>
      </c>
      <c r="S768" s="68" t="str">
        <f t="shared" si="6"/>
        <v/>
      </c>
      <c r="T768" s="47" t="str">
        <f t="shared" si="7"/>
        <v/>
      </c>
      <c r="U768" s="47" t="str">
        <f t="shared" si="8"/>
        <v/>
      </c>
      <c r="V768" s="47" t="str">
        <f t="shared" si="9"/>
        <v/>
      </c>
      <c r="W768" s="47" t="str">
        <f t="shared" si="10"/>
        <v/>
      </c>
      <c r="X768" s="40"/>
      <c r="Y768" s="67" t="str">
        <f t="shared" si="11"/>
        <v/>
      </c>
      <c r="Z768" s="68" t="str">
        <f t="shared" si="12"/>
        <v/>
      </c>
      <c r="AA768" s="47" t="str">
        <f>IF(Y768="","",MIN($D$9+Calculator!free_cash_flow,AD767+AB768))</f>
        <v/>
      </c>
      <c r="AB768" s="47" t="str">
        <f t="shared" si="13"/>
        <v/>
      </c>
      <c r="AC768" s="47" t="str">
        <f t="shared" si="14"/>
        <v/>
      </c>
      <c r="AD768" s="47" t="str">
        <f t="shared" si="15"/>
        <v/>
      </c>
    </row>
    <row r="769" ht="12.75" customHeight="1">
      <c r="A769" s="67" t="str">
        <f>IF(OR(Calculator!prev_total_owed&lt;=0,Calculator!prev_total_owed=""),"",Calculator!prev_pmt_num+1)</f>
        <v/>
      </c>
      <c r="B769" s="68" t="str">
        <f t="shared" si="1"/>
        <v/>
      </c>
      <c r="C769" s="47" t="str">
        <f>IF(A769="","",MIN(D769+Calculator!prev_prin_balance,Calculator!loan_payment+J769))</f>
        <v/>
      </c>
      <c r="D769" s="47" t="str">
        <f>IF(A769="","",ROUND($D$6/12*MAX(0,(Calculator!prev_prin_balance)),2))</f>
        <v/>
      </c>
      <c r="E769" s="47" t="str">
        <f t="shared" si="2"/>
        <v/>
      </c>
      <c r="F769" s="47" t="str">
        <f>IF(A769="","",ROUND(SUM(Calculator!prev_prin_balance,-E769),2))</f>
        <v/>
      </c>
      <c r="G769" s="69" t="str">
        <f t="shared" si="3"/>
        <v/>
      </c>
      <c r="H769" s="47" t="str">
        <f>IF(A769="","",IF(Calculator!prev_prin_balance=0,MIN(Calculator!prev_heloc_prin_balance+Calculator!prev_heloc_int_balance+K769,MAX(0,Calculator!free_cash_flow+Calculator!loan_payment))+IF($O$7="No",0,Calculator!loan_payment+$I$6),IF($O$7="No",Calculator!free_cash_flow,$I$5)))</f>
        <v/>
      </c>
      <c r="I769" s="47" t="str">
        <f>IF(A769="","",IF($O$7="Yes",$I$6+Calculator!loan_payment,0))</f>
        <v/>
      </c>
      <c r="J769" s="47" t="str">
        <f>IF(A769="","",IF(Calculator!prev_prin_balance&lt;=0,0,IF(Calculator!prev_heloc_prin_balance&lt;Calculator!free_cash_flow,MAX(0,MIN($O$6,D769+Calculator!prev_prin_balance+Calculator!loan_payment)),0)))</f>
        <v/>
      </c>
      <c r="K769" s="47" t="str">
        <f>IF(A769="","",ROUND((B769-Calculator!prev_date)*(Calculator!prev_heloc_rate/$O$8)*MAX(0,Calculator!prev_heloc_prin_balance),2))</f>
        <v/>
      </c>
      <c r="L769" s="47" t="str">
        <f>IF(A769="","",MAX(0,MIN(1*H769,Calculator!prev_heloc_int_balance+K769)))</f>
        <v/>
      </c>
      <c r="M769" s="47" t="str">
        <f>IF(A769="","",(Calculator!prev_heloc_int_balance+K769)-L769)</f>
        <v/>
      </c>
      <c r="N769" s="47" t="str">
        <f t="shared" si="4"/>
        <v/>
      </c>
      <c r="O769" s="47" t="str">
        <f>IF(A769="","",Calculator!prev_heloc_prin_balance-N769)</f>
        <v/>
      </c>
      <c r="P769" s="47" t="str">
        <f t="shared" si="16"/>
        <v/>
      </c>
      <c r="Q769" s="40"/>
      <c r="R769" s="67" t="str">
        <f t="shared" si="5"/>
        <v/>
      </c>
      <c r="S769" s="68" t="str">
        <f t="shared" si="6"/>
        <v/>
      </c>
      <c r="T769" s="47" t="str">
        <f t="shared" si="7"/>
        <v/>
      </c>
      <c r="U769" s="47" t="str">
        <f t="shared" si="8"/>
        <v/>
      </c>
      <c r="V769" s="47" t="str">
        <f t="shared" si="9"/>
        <v/>
      </c>
      <c r="W769" s="47" t="str">
        <f t="shared" si="10"/>
        <v/>
      </c>
      <c r="X769" s="40"/>
      <c r="Y769" s="67" t="str">
        <f t="shared" si="11"/>
        <v/>
      </c>
      <c r="Z769" s="68" t="str">
        <f t="shared" si="12"/>
        <v/>
      </c>
      <c r="AA769" s="47" t="str">
        <f>IF(Y769="","",MIN($D$9+Calculator!free_cash_flow,AD768+AB769))</f>
        <v/>
      </c>
      <c r="AB769" s="47" t="str">
        <f t="shared" si="13"/>
        <v/>
      </c>
      <c r="AC769" s="47" t="str">
        <f t="shared" si="14"/>
        <v/>
      </c>
      <c r="AD769" s="47" t="str">
        <f t="shared" si="15"/>
        <v/>
      </c>
    </row>
    <row r="770" ht="12.75" customHeight="1">
      <c r="A770" s="67" t="str">
        <f>IF(OR(Calculator!prev_total_owed&lt;=0,Calculator!prev_total_owed=""),"",Calculator!prev_pmt_num+1)</f>
        <v/>
      </c>
      <c r="B770" s="68" t="str">
        <f t="shared" si="1"/>
        <v/>
      </c>
      <c r="C770" s="47" t="str">
        <f>IF(A770="","",MIN(D770+Calculator!prev_prin_balance,Calculator!loan_payment+J770))</f>
        <v/>
      </c>
      <c r="D770" s="47" t="str">
        <f>IF(A770="","",ROUND($D$6/12*MAX(0,(Calculator!prev_prin_balance)),2))</f>
        <v/>
      </c>
      <c r="E770" s="47" t="str">
        <f t="shared" si="2"/>
        <v/>
      </c>
      <c r="F770" s="47" t="str">
        <f>IF(A770="","",ROUND(SUM(Calculator!prev_prin_balance,-E770),2))</f>
        <v/>
      </c>
      <c r="G770" s="69" t="str">
        <f t="shared" si="3"/>
        <v/>
      </c>
      <c r="H770" s="47" t="str">
        <f>IF(A770="","",IF(Calculator!prev_prin_balance=0,MIN(Calculator!prev_heloc_prin_balance+Calculator!prev_heloc_int_balance+K770,MAX(0,Calculator!free_cash_flow+Calculator!loan_payment))+IF($O$7="No",0,Calculator!loan_payment+$I$6),IF($O$7="No",Calculator!free_cash_flow,$I$5)))</f>
        <v/>
      </c>
      <c r="I770" s="47" t="str">
        <f>IF(A770="","",IF($O$7="Yes",$I$6+Calculator!loan_payment,0))</f>
        <v/>
      </c>
      <c r="J770" s="47" t="str">
        <f>IF(A770="","",IF(Calculator!prev_prin_balance&lt;=0,0,IF(Calculator!prev_heloc_prin_balance&lt;Calculator!free_cash_flow,MAX(0,MIN($O$6,D770+Calculator!prev_prin_balance+Calculator!loan_payment)),0)))</f>
        <v/>
      </c>
      <c r="K770" s="47" t="str">
        <f>IF(A770="","",ROUND((B770-Calculator!prev_date)*(Calculator!prev_heloc_rate/$O$8)*MAX(0,Calculator!prev_heloc_prin_balance),2))</f>
        <v/>
      </c>
      <c r="L770" s="47" t="str">
        <f>IF(A770="","",MAX(0,MIN(1*H770,Calculator!prev_heloc_int_balance+K770)))</f>
        <v/>
      </c>
      <c r="M770" s="47" t="str">
        <f>IF(A770="","",(Calculator!prev_heloc_int_balance+K770)-L770)</f>
        <v/>
      </c>
      <c r="N770" s="47" t="str">
        <f t="shared" si="4"/>
        <v/>
      </c>
      <c r="O770" s="47" t="str">
        <f>IF(A770="","",Calculator!prev_heloc_prin_balance-N770)</f>
        <v/>
      </c>
      <c r="P770" s="47" t="str">
        <f t="shared" si="16"/>
        <v/>
      </c>
      <c r="Q770" s="40"/>
      <c r="R770" s="67" t="str">
        <f t="shared" si="5"/>
        <v/>
      </c>
      <c r="S770" s="68" t="str">
        <f t="shared" si="6"/>
        <v/>
      </c>
      <c r="T770" s="47" t="str">
        <f t="shared" si="7"/>
        <v/>
      </c>
      <c r="U770" s="47" t="str">
        <f t="shared" si="8"/>
        <v/>
      </c>
      <c r="V770" s="47" t="str">
        <f t="shared" si="9"/>
        <v/>
      </c>
      <c r="W770" s="47" t="str">
        <f t="shared" si="10"/>
        <v/>
      </c>
      <c r="X770" s="40"/>
      <c r="Y770" s="67" t="str">
        <f t="shared" si="11"/>
        <v/>
      </c>
      <c r="Z770" s="68" t="str">
        <f t="shared" si="12"/>
        <v/>
      </c>
      <c r="AA770" s="47" t="str">
        <f>IF(Y770="","",MIN($D$9+Calculator!free_cash_flow,AD769+AB770))</f>
        <v/>
      </c>
      <c r="AB770" s="47" t="str">
        <f t="shared" si="13"/>
        <v/>
      </c>
      <c r="AC770" s="47" t="str">
        <f t="shared" si="14"/>
        <v/>
      </c>
      <c r="AD770" s="47" t="str">
        <f t="shared" si="15"/>
        <v/>
      </c>
    </row>
    <row r="771" ht="12.75" customHeight="1">
      <c r="A771" s="67" t="str">
        <f>IF(OR(Calculator!prev_total_owed&lt;=0,Calculator!prev_total_owed=""),"",Calculator!prev_pmt_num+1)</f>
        <v/>
      </c>
      <c r="B771" s="68" t="str">
        <f t="shared" si="1"/>
        <v/>
      </c>
      <c r="C771" s="47" t="str">
        <f>IF(A771="","",MIN(D771+Calculator!prev_prin_balance,Calculator!loan_payment+J771))</f>
        <v/>
      </c>
      <c r="D771" s="47" t="str">
        <f>IF(A771="","",ROUND($D$6/12*MAX(0,(Calculator!prev_prin_balance)),2))</f>
        <v/>
      </c>
      <c r="E771" s="47" t="str">
        <f t="shared" si="2"/>
        <v/>
      </c>
      <c r="F771" s="47" t="str">
        <f>IF(A771="","",ROUND(SUM(Calculator!prev_prin_balance,-E771),2))</f>
        <v/>
      </c>
      <c r="G771" s="69" t="str">
        <f t="shared" si="3"/>
        <v/>
      </c>
      <c r="H771" s="47" t="str">
        <f>IF(A771="","",IF(Calculator!prev_prin_balance=0,MIN(Calculator!prev_heloc_prin_balance+Calculator!prev_heloc_int_balance+K771,MAX(0,Calculator!free_cash_flow+Calculator!loan_payment))+IF($O$7="No",0,Calculator!loan_payment+$I$6),IF($O$7="No",Calculator!free_cash_flow,$I$5)))</f>
        <v/>
      </c>
      <c r="I771" s="47" t="str">
        <f>IF(A771="","",IF($O$7="Yes",$I$6+Calculator!loan_payment,0))</f>
        <v/>
      </c>
      <c r="J771" s="47" t="str">
        <f>IF(A771="","",IF(Calculator!prev_prin_balance&lt;=0,0,IF(Calculator!prev_heloc_prin_balance&lt;Calculator!free_cash_flow,MAX(0,MIN($O$6,D771+Calculator!prev_prin_balance+Calculator!loan_payment)),0)))</f>
        <v/>
      </c>
      <c r="K771" s="47" t="str">
        <f>IF(A771="","",ROUND((B771-Calculator!prev_date)*(Calculator!prev_heloc_rate/$O$8)*MAX(0,Calculator!prev_heloc_prin_balance),2))</f>
        <v/>
      </c>
      <c r="L771" s="47" t="str">
        <f>IF(A771="","",MAX(0,MIN(1*H771,Calculator!prev_heloc_int_balance+K771)))</f>
        <v/>
      </c>
      <c r="M771" s="47" t="str">
        <f>IF(A771="","",(Calculator!prev_heloc_int_balance+K771)-L771)</f>
        <v/>
      </c>
      <c r="N771" s="47" t="str">
        <f t="shared" si="4"/>
        <v/>
      </c>
      <c r="O771" s="47" t="str">
        <f>IF(A771="","",Calculator!prev_heloc_prin_balance-N771)</f>
        <v/>
      </c>
      <c r="P771" s="47" t="str">
        <f t="shared" si="16"/>
        <v/>
      </c>
      <c r="Q771" s="40"/>
      <c r="R771" s="67" t="str">
        <f t="shared" si="5"/>
        <v/>
      </c>
      <c r="S771" s="68" t="str">
        <f t="shared" si="6"/>
        <v/>
      </c>
      <c r="T771" s="47" t="str">
        <f t="shared" si="7"/>
        <v/>
      </c>
      <c r="U771" s="47" t="str">
        <f t="shared" si="8"/>
        <v/>
      </c>
      <c r="V771" s="47" t="str">
        <f t="shared" si="9"/>
        <v/>
      </c>
      <c r="W771" s="47" t="str">
        <f t="shared" si="10"/>
        <v/>
      </c>
      <c r="X771" s="40"/>
      <c r="Y771" s="67" t="str">
        <f t="shared" si="11"/>
        <v/>
      </c>
      <c r="Z771" s="68" t="str">
        <f t="shared" si="12"/>
        <v/>
      </c>
      <c r="AA771" s="47" t="str">
        <f>IF(Y771="","",MIN($D$9+Calculator!free_cash_flow,AD770+AB771))</f>
        <v/>
      </c>
      <c r="AB771" s="47" t="str">
        <f t="shared" si="13"/>
        <v/>
      </c>
      <c r="AC771" s="47" t="str">
        <f t="shared" si="14"/>
        <v/>
      </c>
      <c r="AD771" s="47" t="str">
        <f t="shared" si="15"/>
        <v/>
      </c>
    </row>
    <row r="772" ht="12.75" customHeight="1">
      <c r="A772" s="67" t="str">
        <f>IF(OR(Calculator!prev_total_owed&lt;=0,Calculator!prev_total_owed=""),"",Calculator!prev_pmt_num+1)</f>
        <v/>
      </c>
      <c r="B772" s="68" t="str">
        <f t="shared" si="1"/>
        <v/>
      </c>
      <c r="C772" s="47" t="str">
        <f>IF(A772="","",MIN(D772+Calculator!prev_prin_balance,Calculator!loan_payment+J772))</f>
        <v/>
      </c>
      <c r="D772" s="47" t="str">
        <f>IF(A772="","",ROUND($D$6/12*MAX(0,(Calculator!prev_prin_balance)),2))</f>
        <v/>
      </c>
      <c r="E772" s="47" t="str">
        <f t="shared" si="2"/>
        <v/>
      </c>
      <c r="F772" s="47" t="str">
        <f>IF(A772="","",ROUND(SUM(Calculator!prev_prin_balance,-E772),2))</f>
        <v/>
      </c>
      <c r="G772" s="69" t="str">
        <f t="shared" si="3"/>
        <v/>
      </c>
      <c r="H772" s="47" t="str">
        <f>IF(A772="","",IF(Calculator!prev_prin_balance=0,MIN(Calculator!prev_heloc_prin_balance+Calculator!prev_heloc_int_balance+K772,MAX(0,Calculator!free_cash_flow+Calculator!loan_payment))+IF($O$7="No",0,Calculator!loan_payment+$I$6),IF($O$7="No",Calculator!free_cash_flow,$I$5)))</f>
        <v/>
      </c>
      <c r="I772" s="47" t="str">
        <f>IF(A772="","",IF($O$7="Yes",$I$6+Calculator!loan_payment,0))</f>
        <v/>
      </c>
      <c r="J772" s="47" t="str">
        <f>IF(A772="","",IF(Calculator!prev_prin_balance&lt;=0,0,IF(Calculator!prev_heloc_prin_balance&lt;Calculator!free_cash_flow,MAX(0,MIN($O$6,D772+Calculator!prev_prin_balance+Calculator!loan_payment)),0)))</f>
        <v/>
      </c>
      <c r="K772" s="47" t="str">
        <f>IF(A772="","",ROUND((B772-Calculator!prev_date)*(Calculator!prev_heloc_rate/$O$8)*MAX(0,Calculator!prev_heloc_prin_balance),2))</f>
        <v/>
      </c>
      <c r="L772" s="47" t="str">
        <f>IF(A772="","",MAX(0,MIN(1*H772,Calculator!prev_heloc_int_balance+K772)))</f>
        <v/>
      </c>
      <c r="M772" s="47" t="str">
        <f>IF(A772="","",(Calculator!prev_heloc_int_balance+K772)-L772)</f>
        <v/>
      </c>
      <c r="N772" s="47" t="str">
        <f t="shared" si="4"/>
        <v/>
      </c>
      <c r="O772" s="47" t="str">
        <f>IF(A772="","",Calculator!prev_heloc_prin_balance-N772)</f>
        <v/>
      </c>
      <c r="P772" s="47" t="str">
        <f t="shared" si="16"/>
        <v/>
      </c>
      <c r="Q772" s="40"/>
      <c r="R772" s="67" t="str">
        <f t="shared" si="5"/>
        <v/>
      </c>
      <c r="S772" s="68" t="str">
        <f t="shared" si="6"/>
        <v/>
      </c>
      <c r="T772" s="47" t="str">
        <f t="shared" si="7"/>
        <v/>
      </c>
      <c r="U772" s="47" t="str">
        <f t="shared" si="8"/>
        <v/>
      </c>
      <c r="V772" s="47" t="str">
        <f t="shared" si="9"/>
        <v/>
      </c>
      <c r="W772" s="47" t="str">
        <f t="shared" si="10"/>
        <v/>
      </c>
      <c r="X772" s="40"/>
      <c r="Y772" s="67" t="str">
        <f t="shared" si="11"/>
        <v/>
      </c>
      <c r="Z772" s="68" t="str">
        <f t="shared" si="12"/>
        <v/>
      </c>
      <c r="AA772" s="47" t="str">
        <f>IF(Y772="","",MIN($D$9+Calculator!free_cash_flow,AD771+AB772))</f>
        <v/>
      </c>
      <c r="AB772" s="47" t="str">
        <f t="shared" si="13"/>
        <v/>
      </c>
      <c r="AC772" s="47" t="str">
        <f t="shared" si="14"/>
        <v/>
      </c>
      <c r="AD772" s="47" t="str">
        <f t="shared" si="15"/>
        <v/>
      </c>
    </row>
    <row r="773" ht="12.75" customHeight="1">
      <c r="A773" s="67" t="str">
        <f>IF(OR(Calculator!prev_total_owed&lt;=0,Calculator!prev_total_owed=""),"",Calculator!prev_pmt_num+1)</f>
        <v/>
      </c>
      <c r="B773" s="68" t="str">
        <f t="shared" si="1"/>
        <v/>
      </c>
      <c r="C773" s="47" t="str">
        <f>IF(A773="","",MIN(D773+Calculator!prev_prin_balance,Calculator!loan_payment+J773))</f>
        <v/>
      </c>
      <c r="D773" s="47" t="str">
        <f>IF(A773="","",ROUND($D$6/12*MAX(0,(Calculator!prev_prin_balance)),2))</f>
        <v/>
      </c>
      <c r="E773" s="47" t="str">
        <f t="shared" si="2"/>
        <v/>
      </c>
      <c r="F773" s="47" t="str">
        <f>IF(A773="","",ROUND(SUM(Calculator!prev_prin_balance,-E773),2))</f>
        <v/>
      </c>
      <c r="G773" s="69" t="str">
        <f t="shared" si="3"/>
        <v/>
      </c>
      <c r="H773" s="47" t="str">
        <f>IF(A773="","",IF(Calculator!prev_prin_balance=0,MIN(Calculator!prev_heloc_prin_balance+Calculator!prev_heloc_int_balance+K773,MAX(0,Calculator!free_cash_flow+Calculator!loan_payment))+IF($O$7="No",0,Calculator!loan_payment+$I$6),IF($O$7="No",Calculator!free_cash_flow,$I$5)))</f>
        <v/>
      </c>
      <c r="I773" s="47" t="str">
        <f>IF(A773="","",IF($O$7="Yes",$I$6+Calculator!loan_payment,0))</f>
        <v/>
      </c>
      <c r="J773" s="47" t="str">
        <f>IF(A773="","",IF(Calculator!prev_prin_balance&lt;=0,0,IF(Calculator!prev_heloc_prin_balance&lt;Calculator!free_cash_flow,MAX(0,MIN($O$6,D773+Calculator!prev_prin_balance+Calculator!loan_payment)),0)))</f>
        <v/>
      </c>
      <c r="K773" s="47" t="str">
        <f>IF(A773="","",ROUND((B773-Calculator!prev_date)*(Calculator!prev_heloc_rate/$O$8)*MAX(0,Calculator!prev_heloc_prin_balance),2))</f>
        <v/>
      </c>
      <c r="L773" s="47" t="str">
        <f>IF(A773="","",MAX(0,MIN(1*H773,Calculator!prev_heloc_int_balance+K773)))</f>
        <v/>
      </c>
      <c r="M773" s="47" t="str">
        <f>IF(A773="","",(Calculator!prev_heloc_int_balance+K773)-L773)</f>
        <v/>
      </c>
      <c r="N773" s="47" t="str">
        <f t="shared" si="4"/>
        <v/>
      </c>
      <c r="O773" s="47" t="str">
        <f>IF(A773="","",Calculator!prev_heloc_prin_balance-N773)</f>
        <v/>
      </c>
      <c r="P773" s="47" t="str">
        <f t="shared" si="16"/>
        <v/>
      </c>
      <c r="Q773" s="40"/>
      <c r="R773" s="67" t="str">
        <f t="shared" si="5"/>
        <v/>
      </c>
      <c r="S773" s="68" t="str">
        <f t="shared" si="6"/>
        <v/>
      </c>
      <c r="T773" s="47" t="str">
        <f t="shared" si="7"/>
        <v/>
      </c>
      <c r="U773" s="47" t="str">
        <f t="shared" si="8"/>
        <v/>
      </c>
      <c r="V773" s="47" t="str">
        <f t="shared" si="9"/>
        <v/>
      </c>
      <c r="W773" s="47" t="str">
        <f t="shared" si="10"/>
        <v/>
      </c>
      <c r="X773" s="40"/>
      <c r="Y773" s="67" t="str">
        <f t="shared" si="11"/>
        <v/>
      </c>
      <c r="Z773" s="68" t="str">
        <f t="shared" si="12"/>
        <v/>
      </c>
      <c r="AA773" s="47" t="str">
        <f>IF(Y773="","",MIN($D$9+Calculator!free_cash_flow,AD772+AB773))</f>
        <v/>
      </c>
      <c r="AB773" s="47" t="str">
        <f t="shared" si="13"/>
        <v/>
      </c>
      <c r="AC773" s="47" t="str">
        <f t="shared" si="14"/>
        <v/>
      </c>
      <c r="AD773" s="47" t="str">
        <f t="shared" si="15"/>
        <v/>
      </c>
    </row>
    <row r="774" ht="12.75" customHeight="1">
      <c r="A774" s="67" t="str">
        <f>IF(OR(Calculator!prev_total_owed&lt;=0,Calculator!prev_total_owed=""),"",Calculator!prev_pmt_num+1)</f>
        <v/>
      </c>
      <c r="B774" s="68" t="str">
        <f t="shared" si="1"/>
        <v/>
      </c>
      <c r="C774" s="47" t="str">
        <f>IF(A774="","",MIN(D774+Calculator!prev_prin_balance,Calculator!loan_payment+J774))</f>
        <v/>
      </c>
      <c r="D774" s="47" t="str">
        <f>IF(A774="","",ROUND($D$6/12*MAX(0,(Calculator!prev_prin_balance)),2))</f>
        <v/>
      </c>
      <c r="E774" s="47" t="str">
        <f t="shared" si="2"/>
        <v/>
      </c>
      <c r="F774" s="47" t="str">
        <f>IF(A774="","",ROUND(SUM(Calculator!prev_prin_balance,-E774),2))</f>
        <v/>
      </c>
      <c r="G774" s="69" t="str">
        <f t="shared" si="3"/>
        <v/>
      </c>
      <c r="H774" s="47" t="str">
        <f>IF(A774="","",IF(Calculator!prev_prin_balance=0,MIN(Calculator!prev_heloc_prin_balance+Calculator!prev_heloc_int_balance+K774,MAX(0,Calculator!free_cash_flow+Calculator!loan_payment))+IF($O$7="No",0,Calculator!loan_payment+$I$6),IF($O$7="No",Calculator!free_cash_flow,$I$5)))</f>
        <v/>
      </c>
      <c r="I774" s="47" t="str">
        <f>IF(A774="","",IF($O$7="Yes",$I$6+Calculator!loan_payment,0))</f>
        <v/>
      </c>
      <c r="J774" s="47" t="str">
        <f>IF(A774="","",IF(Calculator!prev_prin_balance&lt;=0,0,IF(Calculator!prev_heloc_prin_balance&lt;Calculator!free_cash_flow,MAX(0,MIN($O$6,D774+Calculator!prev_prin_balance+Calculator!loan_payment)),0)))</f>
        <v/>
      </c>
      <c r="K774" s="47" t="str">
        <f>IF(A774="","",ROUND((B774-Calculator!prev_date)*(Calculator!prev_heloc_rate/$O$8)*MAX(0,Calculator!prev_heloc_prin_balance),2))</f>
        <v/>
      </c>
      <c r="L774" s="47" t="str">
        <f>IF(A774="","",MAX(0,MIN(1*H774,Calculator!prev_heloc_int_balance+K774)))</f>
        <v/>
      </c>
      <c r="M774" s="47" t="str">
        <f>IF(A774="","",(Calculator!prev_heloc_int_balance+K774)-L774)</f>
        <v/>
      </c>
      <c r="N774" s="47" t="str">
        <f t="shared" si="4"/>
        <v/>
      </c>
      <c r="O774" s="47" t="str">
        <f>IF(A774="","",Calculator!prev_heloc_prin_balance-N774)</f>
        <v/>
      </c>
      <c r="P774" s="47" t="str">
        <f t="shared" si="16"/>
        <v/>
      </c>
      <c r="Q774" s="40"/>
      <c r="R774" s="67" t="str">
        <f t="shared" si="5"/>
        <v/>
      </c>
      <c r="S774" s="68" t="str">
        <f t="shared" si="6"/>
        <v/>
      </c>
      <c r="T774" s="47" t="str">
        <f t="shared" si="7"/>
        <v/>
      </c>
      <c r="U774" s="47" t="str">
        <f t="shared" si="8"/>
        <v/>
      </c>
      <c r="V774" s="47" t="str">
        <f t="shared" si="9"/>
        <v/>
      </c>
      <c r="W774" s="47" t="str">
        <f t="shared" si="10"/>
        <v/>
      </c>
      <c r="X774" s="40"/>
      <c r="Y774" s="67" t="str">
        <f t="shared" si="11"/>
        <v/>
      </c>
      <c r="Z774" s="68" t="str">
        <f t="shared" si="12"/>
        <v/>
      </c>
      <c r="AA774" s="47" t="str">
        <f>IF(Y774="","",MIN($D$9+Calculator!free_cash_flow,AD773+AB774))</f>
        <v/>
      </c>
      <c r="AB774" s="47" t="str">
        <f t="shared" si="13"/>
        <v/>
      </c>
      <c r="AC774" s="47" t="str">
        <f t="shared" si="14"/>
        <v/>
      </c>
      <c r="AD774" s="47" t="str">
        <f t="shared" si="15"/>
        <v/>
      </c>
    </row>
    <row r="775" ht="12.75" customHeight="1">
      <c r="A775" s="67" t="str">
        <f>IF(OR(Calculator!prev_total_owed&lt;=0,Calculator!prev_total_owed=""),"",Calculator!prev_pmt_num+1)</f>
        <v/>
      </c>
      <c r="B775" s="68" t="str">
        <f t="shared" si="1"/>
        <v/>
      </c>
      <c r="C775" s="47" t="str">
        <f>IF(A775="","",MIN(D775+Calculator!prev_prin_balance,Calculator!loan_payment+J775))</f>
        <v/>
      </c>
      <c r="D775" s="47" t="str">
        <f>IF(A775="","",ROUND($D$6/12*MAX(0,(Calculator!prev_prin_balance)),2))</f>
        <v/>
      </c>
      <c r="E775" s="47" t="str">
        <f t="shared" si="2"/>
        <v/>
      </c>
      <c r="F775" s="47" t="str">
        <f>IF(A775="","",ROUND(SUM(Calculator!prev_prin_balance,-E775),2))</f>
        <v/>
      </c>
      <c r="G775" s="69" t="str">
        <f t="shared" si="3"/>
        <v/>
      </c>
      <c r="H775" s="47" t="str">
        <f>IF(A775="","",IF(Calculator!prev_prin_balance=0,MIN(Calculator!prev_heloc_prin_balance+Calculator!prev_heloc_int_balance+K775,MAX(0,Calculator!free_cash_flow+Calculator!loan_payment))+IF($O$7="No",0,Calculator!loan_payment+$I$6),IF($O$7="No",Calculator!free_cash_flow,$I$5)))</f>
        <v/>
      </c>
      <c r="I775" s="47" t="str">
        <f>IF(A775="","",IF($O$7="Yes",$I$6+Calculator!loan_payment,0))</f>
        <v/>
      </c>
      <c r="J775" s="47" t="str">
        <f>IF(A775="","",IF(Calculator!prev_prin_balance&lt;=0,0,IF(Calculator!prev_heloc_prin_balance&lt;Calculator!free_cash_flow,MAX(0,MIN($O$6,D775+Calculator!prev_prin_balance+Calculator!loan_payment)),0)))</f>
        <v/>
      </c>
      <c r="K775" s="47" t="str">
        <f>IF(A775="","",ROUND((B775-Calculator!prev_date)*(Calculator!prev_heloc_rate/$O$8)*MAX(0,Calculator!prev_heloc_prin_balance),2))</f>
        <v/>
      </c>
      <c r="L775" s="47" t="str">
        <f>IF(A775="","",MAX(0,MIN(1*H775,Calculator!prev_heloc_int_balance+K775)))</f>
        <v/>
      </c>
      <c r="M775" s="47" t="str">
        <f>IF(A775="","",(Calculator!prev_heloc_int_balance+K775)-L775)</f>
        <v/>
      </c>
      <c r="N775" s="47" t="str">
        <f t="shared" si="4"/>
        <v/>
      </c>
      <c r="O775" s="47" t="str">
        <f>IF(A775="","",Calculator!prev_heloc_prin_balance-N775)</f>
        <v/>
      </c>
      <c r="P775" s="47" t="str">
        <f t="shared" si="16"/>
        <v/>
      </c>
      <c r="Q775" s="40"/>
      <c r="R775" s="67" t="str">
        <f t="shared" si="5"/>
        <v/>
      </c>
      <c r="S775" s="68" t="str">
        <f t="shared" si="6"/>
        <v/>
      </c>
      <c r="T775" s="47" t="str">
        <f t="shared" si="7"/>
        <v/>
      </c>
      <c r="U775" s="47" t="str">
        <f t="shared" si="8"/>
        <v/>
      </c>
      <c r="V775" s="47" t="str">
        <f t="shared" si="9"/>
        <v/>
      </c>
      <c r="W775" s="47" t="str">
        <f t="shared" si="10"/>
        <v/>
      </c>
      <c r="X775" s="40"/>
      <c r="Y775" s="67" t="str">
        <f t="shared" si="11"/>
        <v/>
      </c>
      <c r="Z775" s="68" t="str">
        <f t="shared" si="12"/>
        <v/>
      </c>
      <c r="AA775" s="47" t="str">
        <f>IF(Y775="","",MIN($D$9+Calculator!free_cash_flow,AD774+AB775))</f>
        <v/>
      </c>
      <c r="AB775" s="47" t="str">
        <f t="shared" si="13"/>
        <v/>
      </c>
      <c r="AC775" s="47" t="str">
        <f t="shared" si="14"/>
        <v/>
      </c>
      <c r="AD775" s="47" t="str">
        <f t="shared" si="15"/>
        <v/>
      </c>
    </row>
    <row r="776" ht="12.75" customHeight="1">
      <c r="A776" s="67" t="str">
        <f>IF(OR(Calculator!prev_total_owed&lt;=0,Calculator!prev_total_owed=""),"",Calculator!prev_pmt_num+1)</f>
        <v/>
      </c>
      <c r="B776" s="68" t="str">
        <f t="shared" si="1"/>
        <v/>
      </c>
      <c r="C776" s="47" t="str">
        <f>IF(A776="","",MIN(D776+Calculator!prev_prin_balance,Calculator!loan_payment+J776))</f>
        <v/>
      </c>
      <c r="D776" s="47" t="str">
        <f>IF(A776="","",ROUND($D$6/12*MAX(0,(Calculator!prev_prin_balance)),2))</f>
        <v/>
      </c>
      <c r="E776" s="47" t="str">
        <f t="shared" si="2"/>
        <v/>
      </c>
      <c r="F776" s="47" t="str">
        <f>IF(A776="","",ROUND(SUM(Calculator!prev_prin_balance,-E776),2))</f>
        <v/>
      </c>
      <c r="G776" s="69" t="str">
        <f t="shared" si="3"/>
        <v/>
      </c>
      <c r="H776" s="47" t="str">
        <f>IF(A776="","",IF(Calculator!prev_prin_balance=0,MIN(Calculator!prev_heloc_prin_balance+Calculator!prev_heloc_int_balance+K776,MAX(0,Calculator!free_cash_flow+Calculator!loan_payment))+IF($O$7="No",0,Calculator!loan_payment+$I$6),IF($O$7="No",Calculator!free_cash_flow,$I$5)))</f>
        <v/>
      </c>
      <c r="I776" s="47" t="str">
        <f>IF(A776="","",IF($O$7="Yes",$I$6+Calculator!loan_payment,0))</f>
        <v/>
      </c>
      <c r="J776" s="47" t="str">
        <f>IF(A776="","",IF(Calculator!prev_prin_balance&lt;=0,0,IF(Calculator!prev_heloc_prin_balance&lt;Calculator!free_cash_flow,MAX(0,MIN($O$6,D776+Calculator!prev_prin_balance+Calculator!loan_payment)),0)))</f>
        <v/>
      </c>
      <c r="K776" s="47" t="str">
        <f>IF(A776="","",ROUND((B776-Calculator!prev_date)*(Calculator!prev_heloc_rate/$O$8)*MAX(0,Calculator!prev_heloc_prin_balance),2))</f>
        <v/>
      </c>
      <c r="L776" s="47" t="str">
        <f>IF(A776="","",MAX(0,MIN(1*H776,Calculator!prev_heloc_int_balance+K776)))</f>
        <v/>
      </c>
      <c r="M776" s="47" t="str">
        <f>IF(A776="","",(Calculator!prev_heloc_int_balance+K776)-L776)</f>
        <v/>
      </c>
      <c r="N776" s="47" t="str">
        <f t="shared" si="4"/>
        <v/>
      </c>
      <c r="O776" s="47" t="str">
        <f>IF(A776="","",Calculator!prev_heloc_prin_balance-N776)</f>
        <v/>
      </c>
      <c r="P776" s="47" t="str">
        <f t="shared" si="16"/>
        <v/>
      </c>
      <c r="Q776" s="40"/>
      <c r="R776" s="67" t="str">
        <f t="shared" si="5"/>
        <v/>
      </c>
      <c r="S776" s="68" t="str">
        <f t="shared" si="6"/>
        <v/>
      </c>
      <c r="T776" s="47" t="str">
        <f t="shared" si="7"/>
        <v/>
      </c>
      <c r="U776" s="47" t="str">
        <f t="shared" si="8"/>
        <v/>
      </c>
      <c r="V776" s="47" t="str">
        <f t="shared" si="9"/>
        <v/>
      </c>
      <c r="W776" s="47" t="str">
        <f t="shared" si="10"/>
        <v/>
      </c>
      <c r="X776" s="40"/>
      <c r="Y776" s="67" t="str">
        <f t="shared" si="11"/>
        <v/>
      </c>
      <c r="Z776" s="68" t="str">
        <f t="shared" si="12"/>
        <v/>
      </c>
      <c r="AA776" s="47" t="str">
        <f>IF(Y776="","",MIN($D$9+Calculator!free_cash_flow,AD775+AB776))</f>
        <v/>
      </c>
      <c r="AB776" s="47" t="str">
        <f t="shared" si="13"/>
        <v/>
      </c>
      <c r="AC776" s="47" t="str">
        <f t="shared" si="14"/>
        <v/>
      </c>
      <c r="AD776" s="47" t="str">
        <f t="shared" si="15"/>
        <v/>
      </c>
    </row>
    <row r="777" ht="12.75" customHeight="1">
      <c r="A777" s="67" t="str">
        <f>IF(OR(Calculator!prev_total_owed&lt;=0,Calculator!prev_total_owed=""),"",Calculator!prev_pmt_num+1)</f>
        <v/>
      </c>
      <c r="B777" s="68" t="str">
        <f t="shared" si="1"/>
        <v/>
      </c>
      <c r="C777" s="47" t="str">
        <f>IF(A777="","",MIN(D777+Calculator!prev_prin_balance,Calculator!loan_payment+J777))</f>
        <v/>
      </c>
      <c r="D777" s="47" t="str">
        <f>IF(A777="","",ROUND($D$6/12*MAX(0,(Calculator!prev_prin_balance)),2))</f>
        <v/>
      </c>
      <c r="E777" s="47" t="str">
        <f t="shared" si="2"/>
        <v/>
      </c>
      <c r="F777" s="47" t="str">
        <f>IF(A777="","",ROUND(SUM(Calculator!prev_prin_balance,-E777),2))</f>
        <v/>
      </c>
      <c r="G777" s="69" t="str">
        <f t="shared" si="3"/>
        <v/>
      </c>
      <c r="H777" s="47" t="str">
        <f>IF(A777="","",IF(Calculator!prev_prin_balance=0,MIN(Calculator!prev_heloc_prin_balance+Calculator!prev_heloc_int_balance+K777,MAX(0,Calculator!free_cash_flow+Calculator!loan_payment))+IF($O$7="No",0,Calculator!loan_payment+$I$6),IF($O$7="No",Calculator!free_cash_flow,$I$5)))</f>
        <v/>
      </c>
      <c r="I777" s="47" t="str">
        <f>IF(A777="","",IF($O$7="Yes",$I$6+Calculator!loan_payment,0))</f>
        <v/>
      </c>
      <c r="J777" s="47" t="str">
        <f>IF(A777="","",IF(Calculator!prev_prin_balance&lt;=0,0,IF(Calculator!prev_heloc_prin_balance&lt;Calculator!free_cash_flow,MAX(0,MIN($O$6,D777+Calculator!prev_prin_balance+Calculator!loan_payment)),0)))</f>
        <v/>
      </c>
      <c r="K777" s="47" t="str">
        <f>IF(A777="","",ROUND((B777-Calculator!prev_date)*(Calculator!prev_heloc_rate/$O$8)*MAX(0,Calculator!prev_heloc_prin_balance),2))</f>
        <v/>
      </c>
      <c r="L777" s="47" t="str">
        <f>IF(A777="","",MAX(0,MIN(1*H777,Calculator!prev_heloc_int_balance+K777)))</f>
        <v/>
      </c>
      <c r="M777" s="47" t="str">
        <f>IF(A777="","",(Calculator!prev_heloc_int_balance+K777)-L777)</f>
        <v/>
      </c>
      <c r="N777" s="47" t="str">
        <f t="shared" si="4"/>
        <v/>
      </c>
      <c r="O777" s="47" t="str">
        <f>IF(A777="","",Calculator!prev_heloc_prin_balance-N777)</f>
        <v/>
      </c>
      <c r="P777" s="47" t="str">
        <f t="shared" si="16"/>
        <v/>
      </c>
      <c r="Q777" s="40"/>
      <c r="R777" s="67" t="str">
        <f t="shared" si="5"/>
        <v/>
      </c>
      <c r="S777" s="68" t="str">
        <f t="shared" si="6"/>
        <v/>
      </c>
      <c r="T777" s="47" t="str">
        <f t="shared" si="7"/>
        <v/>
      </c>
      <c r="U777" s="47" t="str">
        <f t="shared" si="8"/>
        <v/>
      </c>
      <c r="V777" s="47" t="str">
        <f t="shared" si="9"/>
        <v/>
      </c>
      <c r="W777" s="47" t="str">
        <f t="shared" si="10"/>
        <v/>
      </c>
      <c r="X777" s="40"/>
      <c r="Y777" s="67" t="str">
        <f t="shared" si="11"/>
        <v/>
      </c>
      <c r="Z777" s="68" t="str">
        <f t="shared" si="12"/>
        <v/>
      </c>
      <c r="AA777" s="47" t="str">
        <f>IF(Y777="","",MIN($D$9+Calculator!free_cash_flow,AD776+AB777))</f>
        <v/>
      </c>
      <c r="AB777" s="47" t="str">
        <f t="shared" si="13"/>
        <v/>
      </c>
      <c r="AC777" s="47" t="str">
        <f t="shared" si="14"/>
        <v/>
      </c>
      <c r="AD777" s="47" t="str">
        <f t="shared" si="15"/>
        <v/>
      </c>
    </row>
    <row r="778" ht="12.75" customHeight="1">
      <c r="A778" s="67" t="str">
        <f>IF(OR(Calculator!prev_total_owed&lt;=0,Calculator!prev_total_owed=""),"",Calculator!prev_pmt_num+1)</f>
        <v/>
      </c>
      <c r="B778" s="68" t="str">
        <f t="shared" si="1"/>
        <v/>
      </c>
      <c r="C778" s="47" t="str">
        <f>IF(A778="","",MIN(D778+Calculator!prev_prin_balance,Calculator!loan_payment+J778))</f>
        <v/>
      </c>
      <c r="D778" s="47" t="str">
        <f>IF(A778="","",ROUND($D$6/12*MAX(0,(Calculator!prev_prin_balance)),2))</f>
        <v/>
      </c>
      <c r="E778" s="47" t="str">
        <f t="shared" si="2"/>
        <v/>
      </c>
      <c r="F778" s="47" t="str">
        <f>IF(A778="","",ROUND(SUM(Calculator!prev_prin_balance,-E778),2))</f>
        <v/>
      </c>
      <c r="G778" s="69" t="str">
        <f t="shared" si="3"/>
        <v/>
      </c>
      <c r="H778" s="47" t="str">
        <f>IF(A778="","",IF(Calculator!prev_prin_balance=0,MIN(Calculator!prev_heloc_prin_balance+Calculator!prev_heloc_int_balance+K778,MAX(0,Calculator!free_cash_flow+Calculator!loan_payment))+IF($O$7="No",0,Calculator!loan_payment+$I$6),IF($O$7="No",Calculator!free_cash_flow,$I$5)))</f>
        <v/>
      </c>
      <c r="I778" s="47" t="str">
        <f>IF(A778="","",IF($O$7="Yes",$I$6+Calculator!loan_payment,0))</f>
        <v/>
      </c>
      <c r="J778" s="47" t="str">
        <f>IF(A778="","",IF(Calculator!prev_prin_balance&lt;=0,0,IF(Calculator!prev_heloc_prin_balance&lt;Calculator!free_cash_flow,MAX(0,MIN($O$6,D778+Calculator!prev_prin_balance+Calculator!loan_payment)),0)))</f>
        <v/>
      </c>
      <c r="K778" s="47" t="str">
        <f>IF(A778="","",ROUND((B778-Calculator!prev_date)*(Calculator!prev_heloc_rate/$O$8)*MAX(0,Calculator!prev_heloc_prin_balance),2))</f>
        <v/>
      </c>
      <c r="L778" s="47" t="str">
        <f>IF(A778="","",MAX(0,MIN(1*H778,Calculator!prev_heloc_int_balance+K778)))</f>
        <v/>
      </c>
      <c r="M778" s="47" t="str">
        <f>IF(A778="","",(Calculator!prev_heloc_int_balance+K778)-L778)</f>
        <v/>
      </c>
      <c r="N778" s="47" t="str">
        <f t="shared" si="4"/>
        <v/>
      </c>
      <c r="O778" s="47" t="str">
        <f>IF(A778="","",Calculator!prev_heloc_prin_balance-N778)</f>
        <v/>
      </c>
      <c r="P778" s="47" t="str">
        <f t="shared" si="16"/>
        <v/>
      </c>
      <c r="Q778" s="40"/>
      <c r="R778" s="67" t="str">
        <f t="shared" si="5"/>
        <v/>
      </c>
      <c r="S778" s="68" t="str">
        <f t="shared" si="6"/>
        <v/>
      </c>
      <c r="T778" s="47" t="str">
        <f t="shared" si="7"/>
        <v/>
      </c>
      <c r="U778" s="47" t="str">
        <f t="shared" si="8"/>
        <v/>
      </c>
      <c r="V778" s="47" t="str">
        <f t="shared" si="9"/>
        <v/>
      </c>
      <c r="W778" s="47" t="str">
        <f t="shared" si="10"/>
        <v/>
      </c>
      <c r="X778" s="40"/>
      <c r="Y778" s="67" t="str">
        <f t="shared" si="11"/>
        <v/>
      </c>
      <c r="Z778" s="68" t="str">
        <f t="shared" si="12"/>
        <v/>
      </c>
      <c r="AA778" s="47" t="str">
        <f>IF(Y778="","",MIN($D$9+Calculator!free_cash_flow,AD777+AB778))</f>
        <v/>
      </c>
      <c r="AB778" s="47" t="str">
        <f t="shared" si="13"/>
        <v/>
      </c>
      <c r="AC778" s="47" t="str">
        <f t="shared" si="14"/>
        <v/>
      </c>
      <c r="AD778" s="47" t="str">
        <f t="shared" si="15"/>
        <v/>
      </c>
    </row>
    <row r="779" ht="12.75" customHeight="1">
      <c r="A779" s="67" t="str">
        <f>IF(OR(Calculator!prev_total_owed&lt;=0,Calculator!prev_total_owed=""),"",Calculator!prev_pmt_num+1)</f>
        <v/>
      </c>
      <c r="B779" s="68" t="str">
        <f t="shared" si="1"/>
        <v/>
      </c>
      <c r="C779" s="47" t="str">
        <f>IF(A779="","",MIN(D779+Calculator!prev_prin_balance,Calculator!loan_payment+J779))</f>
        <v/>
      </c>
      <c r="D779" s="47" t="str">
        <f>IF(A779="","",ROUND($D$6/12*MAX(0,(Calculator!prev_prin_balance)),2))</f>
        <v/>
      </c>
      <c r="E779" s="47" t="str">
        <f t="shared" si="2"/>
        <v/>
      </c>
      <c r="F779" s="47" t="str">
        <f>IF(A779="","",ROUND(SUM(Calculator!prev_prin_balance,-E779),2))</f>
        <v/>
      </c>
      <c r="G779" s="69" t="str">
        <f t="shared" si="3"/>
        <v/>
      </c>
      <c r="H779" s="47" t="str">
        <f>IF(A779="","",IF(Calculator!prev_prin_balance=0,MIN(Calculator!prev_heloc_prin_balance+Calculator!prev_heloc_int_balance+K779,MAX(0,Calculator!free_cash_flow+Calculator!loan_payment))+IF($O$7="No",0,Calculator!loan_payment+$I$6),IF($O$7="No",Calculator!free_cash_flow,$I$5)))</f>
        <v/>
      </c>
      <c r="I779" s="47" t="str">
        <f>IF(A779="","",IF($O$7="Yes",$I$6+Calculator!loan_payment,0))</f>
        <v/>
      </c>
      <c r="J779" s="47" t="str">
        <f>IF(A779="","",IF(Calculator!prev_prin_balance&lt;=0,0,IF(Calculator!prev_heloc_prin_balance&lt;Calculator!free_cash_flow,MAX(0,MIN($O$6,D779+Calculator!prev_prin_balance+Calculator!loan_payment)),0)))</f>
        <v/>
      </c>
      <c r="K779" s="47" t="str">
        <f>IF(A779="","",ROUND((B779-Calculator!prev_date)*(Calculator!prev_heloc_rate/$O$8)*MAX(0,Calculator!prev_heloc_prin_balance),2))</f>
        <v/>
      </c>
      <c r="L779" s="47" t="str">
        <f>IF(A779="","",MAX(0,MIN(1*H779,Calculator!prev_heloc_int_balance+K779)))</f>
        <v/>
      </c>
      <c r="M779" s="47" t="str">
        <f>IF(A779="","",(Calculator!prev_heloc_int_balance+K779)-L779)</f>
        <v/>
      </c>
      <c r="N779" s="47" t="str">
        <f t="shared" si="4"/>
        <v/>
      </c>
      <c r="O779" s="47" t="str">
        <f>IF(A779="","",Calculator!prev_heloc_prin_balance-N779)</f>
        <v/>
      </c>
      <c r="P779" s="47" t="str">
        <f t="shared" si="16"/>
        <v/>
      </c>
      <c r="Q779" s="40"/>
      <c r="R779" s="67" t="str">
        <f t="shared" si="5"/>
        <v/>
      </c>
      <c r="S779" s="68" t="str">
        <f t="shared" si="6"/>
        <v/>
      </c>
      <c r="T779" s="47" t="str">
        <f t="shared" si="7"/>
        <v/>
      </c>
      <c r="U779" s="47" t="str">
        <f t="shared" si="8"/>
        <v/>
      </c>
      <c r="V779" s="47" t="str">
        <f t="shared" si="9"/>
        <v/>
      </c>
      <c r="W779" s="47" t="str">
        <f t="shared" si="10"/>
        <v/>
      </c>
      <c r="X779" s="40"/>
      <c r="Y779" s="67" t="str">
        <f t="shared" si="11"/>
        <v/>
      </c>
      <c r="Z779" s="68" t="str">
        <f t="shared" si="12"/>
        <v/>
      </c>
      <c r="AA779" s="47" t="str">
        <f>IF(Y779="","",MIN($D$9+Calculator!free_cash_flow,AD778+AB779))</f>
        <v/>
      </c>
      <c r="AB779" s="47" t="str">
        <f t="shared" si="13"/>
        <v/>
      </c>
      <c r="AC779" s="47" t="str">
        <f t="shared" si="14"/>
        <v/>
      </c>
      <c r="AD779" s="47" t="str">
        <f t="shared" si="15"/>
        <v/>
      </c>
    </row>
    <row r="780" ht="12.75" customHeight="1">
      <c r="A780" s="67" t="str">
        <f>IF(OR(Calculator!prev_total_owed&lt;=0,Calculator!prev_total_owed=""),"",Calculator!prev_pmt_num+1)</f>
        <v/>
      </c>
      <c r="B780" s="68" t="str">
        <f t="shared" si="1"/>
        <v/>
      </c>
      <c r="C780" s="47" t="str">
        <f>IF(A780="","",MIN(D780+Calculator!prev_prin_balance,Calculator!loan_payment+J780))</f>
        <v/>
      </c>
      <c r="D780" s="47" t="str">
        <f>IF(A780="","",ROUND($D$6/12*MAX(0,(Calculator!prev_prin_balance)),2))</f>
        <v/>
      </c>
      <c r="E780" s="47" t="str">
        <f t="shared" si="2"/>
        <v/>
      </c>
      <c r="F780" s="47" t="str">
        <f>IF(A780="","",ROUND(SUM(Calculator!prev_prin_balance,-E780),2))</f>
        <v/>
      </c>
      <c r="G780" s="69" t="str">
        <f t="shared" si="3"/>
        <v/>
      </c>
      <c r="H780" s="47" t="str">
        <f>IF(A780="","",IF(Calculator!prev_prin_balance=0,MIN(Calculator!prev_heloc_prin_balance+Calculator!prev_heloc_int_balance+K780,MAX(0,Calculator!free_cash_flow+Calculator!loan_payment))+IF($O$7="No",0,Calculator!loan_payment+$I$6),IF($O$7="No",Calculator!free_cash_flow,$I$5)))</f>
        <v/>
      </c>
      <c r="I780" s="47" t="str">
        <f>IF(A780="","",IF($O$7="Yes",$I$6+Calculator!loan_payment,0))</f>
        <v/>
      </c>
      <c r="J780" s="47" t="str">
        <f>IF(A780="","",IF(Calculator!prev_prin_balance&lt;=0,0,IF(Calculator!prev_heloc_prin_balance&lt;Calculator!free_cash_flow,MAX(0,MIN($O$6,D780+Calculator!prev_prin_balance+Calculator!loan_payment)),0)))</f>
        <v/>
      </c>
      <c r="K780" s="47" t="str">
        <f>IF(A780="","",ROUND((B780-Calculator!prev_date)*(Calculator!prev_heloc_rate/$O$8)*MAX(0,Calculator!prev_heloc_prin_balance),2))</f>
        <v/>
      </c>
      <c r="L780" s="47" t="str">
        <f>IF(A780="","",MAX(0,MIN(1*H780,Calculator!prev_heloc_int_balance+K780)))</f>
        <v/>
      </c>
      <c r="M780" s="47" t="str">
        <f>IF(A780="","",(Calculator!prev_heloc_int_balance+K780)-L780)</f>
        <v/>
      </c>
      <c r="N780" s="47" t="str">
        <f t="shared" si="4"/>
        <v/>
      </c>
      <c r="O780" s="47" t="str">
        <f>IF(A780="","",Calculator!prev_heloc_prin_balance-N780)</f>
        <v/>
      </c>
      <c r="P780" s="47" t="str">
        <f t="shared" si="16"/>
        <v/>
      </c>
      <c r="Q780" s="40"/>
      <c r="R780" s="67" t="str">
        <f t="shared" si="5"/>
        <v/>
      </c>
      <c r="S780" s="68" t="str">
        <f t="shared" si="6"/>
        <v/>
      </c>
      <c r="T780" s="47" t="str">
        <f t="shared" si="7"/>
        <v/>
      </c>
      <c r="U780" s="47" t="str">
        <f t="shared" si="8"/>
        <v/>
      </c>
      <c r="V780" s="47" t="str">
        <f t="shared" si="9"/>
        <v/>
      </c>
      <c r="W780" s="47" t="str">
        <f t="shared" si="10"/>
        <v/>
      </c>
      <c r="X780" s="40"/>
      <c r="Y780" s="67" t="str">
        <f t="shared" si="11"/>
        <v/>
      </c>
      <c r="Z780" s="68" t="str">
        <f t="shared" si="12"/>
        <v/>
      </c>
      <c r="AA780" s="47" t="str">
        <f>IF(Y780="","",MIN($D$9+Calculator!free_cash_flow,AD779+AB780))</f>
        <v/>
      </c>
      <c r="AB780" s="47" t="str">
        <f t="shared" si="13"/>
        <v/>
      </c>
      <c r="AC780" s="47" t="str">
        <f t="shared" si="14"/>
        <v/>
      </c>
      <c r="AD780" s="47" t="str">
        <f t="shared" si="15"/>
        <v/>
      </c>
    </row>
    <row r="781" ht="12.75" customHeight="1">
      <c r="A781" s="67" t="str">
        <f>IF(OR(Calculator!prev_total_owed&lt;=0,Calculator!prev_total_owed=""),"",Calculator!prev_pmt_num+1)</f>
        <v/>
      </c>
      <c r="B781" s="68" t="str">
        <f t="shared" si="1"/>
        <v/>
      </c>
      <c r="C781" s="47" t="str">
        <f>IF(A781="","",MIN(D781+Calculator!prev_prin_balance,Calculator!loan_payment+J781))</f>
        <v/>
      </c>
      <c r="D781" s="47" t="str">
        <f>IF(A781="","",ROUND($D$6/12*MAX(0,(Calculator!prev_prin_balance)),2))</f>
        <v/>
      </c>
      <c r="E781" s="47" t="str">
        <f t="shared" si="2"/>
        <v/>
      </c>
      <c r="F781" s="47" t="str">
        <f>IF(A781="","",ROUND(SUM(Calculator!prev_prin_balance,-E781),2))</f>
        <v/>
      </c>
      <c r="G781" s="69" t="str">
        <f t="shared" si="3"/>
        <v/>
      </c>
      <c r="H781" s="47" t="str">
        <f>IF(A781="","",IF(Calculator!prev_prin_balance=0,MIN(Calculator!prev_heloc_prin_balance+Calculator!prev_heloc_int_balance+K781,MAX(0,Calculator!free_cash_flow+Calculator!loan_payment))+IF($O$7="No",0,Calculator!loan_payment+$I$6),IF($O$7="No",Calculator!free_cash_flow,$I$5)))</f>
        <v/>
      </c>
      <c r="I781" s="47" t="str">
        <f>IF(A781="","",IF($O$7="Yes",$I$6+Calculator!loan_payment,0))</f>
        <v/>
      </c>
      <c r="J781" s="47" t="str">
        <f>IF(A781="","",IF(Calculator!prev_prin_balance&lt;=0,0,IF(Calculator!prev_heloc_prin_balance&lt;Calculator!free_cash_flow,MAX(0,MIN($O$6,D781+Calculator!prev_prin_balance+Calculator!loan_payment)),0)))</f>
        <v/>
      </c>
      <c r="K781" s="47" t="str">
        <f>IF(A781="","",ROUND((B781-Calculator!prev_date)*(Calculator!prev_heloc_rate/$O$8)*MAX(0,Calculator!prev_heloc_prin_balance),2))</f>
        <v/>
      </c>
      <c r="L781" s="47" t="str">
        <f>IF(A781="","",MAX(0,MIN(1*H781,Calculator!prev_heloc_int_balance+K781)))</f>
        <v/>
      </c>
      <c r="M781" s="47" t="str">
        <f>IF(A781="","",(Calculator!prev_heloc_int_balance+K781)-L781)</f>
        <v/>
      </c>
      <c r="N781" s="47" t="str">
        <f t="shared" si="4"/>
        <v/>
      </c>
      <c r="O781" s="47" t="str">
        <f>IF(A781="","",Calculator!prev_heloc_prin_balance-N781)</f>
        <v/>
      </c>
      <c r="P781" s="47" t="str">
        <f t="shared" si="16"/>
        <v/>
      </c>
      <c r="Q781" s="40"/>
      <c r="R781" s="67" t="str">
        <f t="shared" si="5"/>
        <v/>
      </c>
      <c r="S781" s="68" t="str">
        <f t="shared" si="6"/>
        <v/>
      </c>
      <c r="T781" s="47" t="str">
        <f t="shared" si="7"/>
        <v/>
      </c>
      <c r="U781" s="47" t="str">
        <f t="shared" si="8"/>
        <v/>
      </c>
      <c r="V781" s="47" t="str">
        <f t="shared" si="9"/>
        <v/>
      </c>
      <c r="W781" s="47" t="str">
        <f t="shared" si="10"/>
        <v/>
      </c>
      <c r="X781" s="40"/>
      <c r="Y781" s="67" t="str">
        <f t="shared" si="11"/>
        <v/>
      </c>
      <c r="Z781" s="68" t="str">
        <f t="shared" si="12"/>
        <v/>
      </c>
      <c r="AA781" s="47" t="str">
        <f>IF(Y781="","",MIN($D$9+Calculator!free_cash_flow,AD780+AB781))</f>
        <v/>
      </c>
      <c r="AB781" s="47" t="str">
        <f t="shared" si="13"/>
        <v/>
      </c>
      <c r="AC781" s="47" t="str">
        <f t="shared" si="14"/>
        <v/>
      </c>
      <c r="AD781" s="47" t="str">
        <f t="shared" si="15"/>
        <v/>
      </c>
    </row>
    <row r="782" ht="12.75" customHeight="1">
      <c r="A782" s="67" t="str">
        <f>IF(OR(Calculator!prev_total_owed&lt;=0,Calculator!prev_total_owed=""),"",Calculator!prev_pmt_num+1)</f>
        <v/>
      </c>
      <c r="B782" s="68" t="str">
        <f t="shared" si="1"/>
        <v/>
      </c>
      <c r="C782" s="47" t="str">
        <f>IF(A782="","",MIN(D782+Calculator!prev_prin_balance,Calculator!loan_payment+J782))</f>
        <v/>
      </c>
      <c r="D782" s="47" t="str">
        <f>IF(A782="","",ROUND($D$6/12*MAX(0,(Calculator!prev_prin_balance)),2))</f>
        <v/>
      </c>
      <c r="E782" s="47" t="str">
        <f t="shared" si="2"/>
        <v/>
      </c>
      <c r="F782" s="47" t="str">
        <f>IF(A782="","",ROUND(SUM(Calculator!prev_prin_balance,-E782),2))</f>
        <v/>
      </c>
      <c r="G782" s="69" t="str">
        <f t="shared" si="3"/>
        <v/>
      </c>
      <c r="H782" s="47" t="str">
        <f>IF(A782="","",IF(Calculator!prev_prin_balance=0,MIN(Calculator!prev_heloc_prin_balance+Calculator!prev_heloc_int_balance+K782,MAX(0,Calculator!free_cash_flow+Calculator!loan_payment))+IF($O$7="No",0,Calculator!loan_payment+$I$6),IF($O$7="No",Calculator!free_cash_flow,$I$5)))</f>
        <v/>
      </c>
      <c r="I782" s="47" t="str">
        <f>IF(A782="","",IF($O$7="Yes",$I$6+Calculator!loan_payment,0))</f>
        <v/>
      </c>
      <c r="J782" s="47" t="str">
        <f>IF(A782="","",IF(Calculator!prev_prin_balance&lt;=0,0,IF(Calculator!prev_heloc_prin_balance&lt;Calculator!free_cash_flow,MAX(0,MIN($O$6,D782+Calculator!prev_prin_balance+Calculator!loan_payment)),0)))</f>
        <v/>
      </c>
      <c r="K782" s="47" t="str">
        <f>IF(A782="","",ROUND((B782-Calculator!prev_date)*(Calculator!prev_heloc_rate/$O$8)*MAX(0,Calculator!prev_heloc_prin_balance),2))</f>
        <v/>
      </c>
      <c r="L782" s="47" t="str">
        <f>IF(A782="","",MAX(0,MIN(1*H782,Calculator!prev_heloc_int_balance+K782)))</f>
        <v/>
      </c>
      <c r="M782" s="47" t="str">
        <f>IF(A782="","",(Calculator!prev_heloc_int_balance+K782)-L782)</f>
        <v/>
      </c>
      <c r="N782" s="47" t="str">
        <f t="shared" si="4"/>
        <v/>
      </c>
      <c r="O782" s="47" t="str">
        <f>IF(A782="","",Calculator!prev_heloc_prin_balance-N782)</f>
        <v/>
      </c>
      <c r="P782" s="47" t="str">
        <f t="shared" si="16"/>
        <v/>
      </c>
      <c r="Q782" s="40"/>
      <c r="R782" s="67" t="str">
        <f t="shared" si="5"/>
        <v/>
      </c>
      <c r="S782" s="68" t="str">
        <f t="shared" si="6"/>
        <v/>
      </c>
      <c r="T782" s="47" t="str">
        <f t="shared" si="7"/>
        <v/>
      </c>
      <c r="U782" s="47" t="str">
        <f t="shared" si="8"/>
        <v/>
      </c>
      <c r="V782" s="47" t="str">
        <f t="shared" si="9"/>
        <v/>
      </c>
      <c r="W782" s="47" t="str">
        <f t="shared" si="10"/>
        <v/>
      </c>
      <c r="X782" s="40"/>
      <c r="Y782" s="67" t="str">
        <f t="shared" si="11"/>
        <v/>
      </c>
      <c r="Z782" s="68" t="str">
        <f t="shared" si="12"/>
        <v/>
      </c>
      <c r="AA782" s="47" t="str">
        <f>IF(Y782="","",MIN($D$9+Calculator!free_cash_flow,AD781+AB782))</f>
        <v/>
      </c>
      <c r="AB782" s="47" t="str">
        <f t="shared" si="13"/>
        <v/>
      </c>
      <c r="AC782" s="47" t="str">
        <f t="shared" si="14"/>
        <v/>
      </c>
      <c r="AD782" s="47" t="str">
        <f t="shared" si="15"/>
        <v/>
      </c>
    </row>
    <row r="783" ht="12.75" customHeight="1">
      <c r="A783" s="67" t="str">
        <f>IF(OR(Calculator!prev_total_owed&lt;=0,Calculator!prev_total_owed=""),"",Calculator!prev_pmt_num+1)</f>
        <v/>
      </c>
      <c r="B783" s="68" t="str">
        <f t="shared" si="1"/>
        <v/>
      </c>
      <c r="C783" s="47" t="str">
        <f>IF(A783="","",MIN(D783+Calculator!prev_prin_balance,Calculator!loan_payment+J783))</f>
        <v/>
      </c>
      <c r="D783" s="47" t="str">
        <f>IF(A783="","",ROUND($D$6/12*MAX(0,(Calculator!prev_prin_balance)),2))</f>
        <v/>
      </c>
      <c r="E783" s="47" t="str">
        <f t="shared" si="2"/>
        <v/>
      </c>
      <c r="F783" s="47" t="str">
        <f>IF(A783="","",ROUND(SUM(Calculator!prev_prin_balance,-E783),2))</f>
        <v/>
      </c>
      <c r="G783" s="69" t="str">
        <f t="shared" si="3"/>
        <v/>
      </c>
      <c r="H783" s="47" t="str">
        <f>IF(A783="","",IF(Calculator!prev_prin_balance=0,MIN(Calculator!prev_heloc_prin_balance+Calculator!prev_heloc_int_balance+K783,MAX(0,Calculator!free_cash_flow+Calculator!loan_payment))+IF($O$7="No",0,Calculator!loan_payment+$I$6),IF($O$7="No",Calculator!free_cash_flow,$I$5)))</f>
        <v/>
      </c>
      <c r="I783" s="47" t="str">
        <f>IF(A783="","",IF($O$7="Yes",$I$6+Calculator!loan_payment,0))</f>
        <v/>
      </c>
      <c r="J783" s="47" t="str">
        <f>IF(A783="","",IF(Calculator!prev_prin_balance&lt;=0,0,IF(Calculator!prev_heloc_prin_balance&lt;Calculator!free_cash_flow,MAX(0,MIN($O$6,D783+Calculator!prev_prin_balance+Calculator!loan_payment)),0)))</f>
        <v/>
      </c>
      <c r="K783" s="47" t="str">
        <f>IF(A783="","",ROUND((B783-Calculator!prev_date)*(Calculator!prev_heloc_rate/$O$8)*MAX(0,Calculator!prev_heloc_prin_balance),2))</f>
        <v/>
      </c>
      <c r="L783" s="47" t="str">
        <f>IF(A783="","",MAX(0,MIN(1*H783,Calculator!prev_heloc_int_balance+K783)))</f>
        <v/>
      </c>
      <c r="M783" s="47" t="str">
        <f>IF(A783="","",(Calculator!prev_heloc_int_balance+K783)-L783)</f>
        <v/>
      </c>
      <c r="N783" s="47" t="str">
        <f t="shared" si="4"/>
        <v/>
      </c>
      <c r="O783" s="47" t="str">
        <f>IF(A783="","",Calculator!prev_heloc_prin_balance-N783)</f>
        <v/>
      </c>
      <c r="P783" s="47" t="str">
        <f t="shared" si="16"/>
        <v/>
      </c>
      <c r="Q783" s="40"/>
      <c r="R783" s="67" t="str">
        <f t="shared" si="5"/>
        <v/>
      </c>
      <c r="S783" s="68" t="str">
        <f t="shared" si="6"/>
        <v/>
      </c>
      <c r="T783" s="47" t="str">
        <f t="shared" si="7"/>
        <v/>
      </c>
      <c r="U783" s="47" t="str">
        <f t="shared" si="8"/>
        <v/>
      </c>
      <c r="V783" s="47" t="str">
        <f t="shared" si="9"/>
        <v/>
      </c>
      <c r="W783" s="47" t="str">
        <f t="shared" si="10"/>
        <v/>
      </c>
      <c r="X783" s="40"/>
      <c r="Y783" s="67" t="str">
        <f t="shared" si="11"/>
        <v/>
      </c>
      <c r="Z783" s="68" t="str">
        <f t="shared" si="12"/>
        <v/>
      </c>
      <c r="AA783" s="47" t="str">
        <f>IF(Y783="","",MIN($D$9+Calculator!free_cash_flow,AD782+AB783))</f>
        <v/>
      </c>
      <c r="AB783" s="47" t="str">
        <f t="shared" si="13"/>
        <v/>
      </c>
      <c r="AC783" s="47" t="str">
        <f t="shared" si="14"/>
        <v/>
      </c>
      <c r="AD783" s="47" t="str">
        <f t="shared" si="15"/>
        <v/>
      </c>
    </row>
    <row r="784" ht="12.75" customHeight="1">
      <c r="A784" s="67" t="str">
        <f>IF(OR(Calculator!prev_total_owed&lt;=0,Calculator!prev_total_owed=""),"",Calculator!prev_pmt_num+1)</f>
        <v/>
      </c>
      <c r="B784" s="68" t="str">
        <f t="shared" si="1"/>
        <v/>
      </c>
      <c r="C784" s="47" t="str">
        <f>IF(A784="","",MIN(D784+Calculator!prev_prin_balance,Calculator!loan_payment+J784))</f>
        <v/>
      </c>
      <c r="D784" s="47" t="str">
        <f>IF(A784="","",ROUND($D$6/12*MAX(0,(Calculator!prev_prin_balance)),2))</f>
        <v/>
      </c>
      <c r="E784" s="47" t="str">
        <f t="shared" si="2"/>
        <v/>
      </c>
      <c r="F784" s="47" t="str">
        <f>IF(A784="","",ROUND(SUM(Calculator!prev_prin_balance,-E784),2))</f>
        <v/>
      </c>
      <c r="G784" s="69" t="str">
        <f t="shared" si="3"/>
        <v/>
      </c>
      <c r="H784" s="47" t="str">
        <f>IF(A784="","",IF(Calculator!prev_prin_balance=0,MIN(Calculator!prev_heloc_prin_balance+Calculator!prev_heloc_int_balance+K784,MAX(0,Calculator!free_cash_flow+Calculator!loan_payment))+IF($O$7="No",0,Calculator!loan_payment+$I$6),IF($O$7="No",Calculator!free_cash_flow,$I$5)))</f>
        <v/>
      </c>
      <c r="I784" s="47" t="str">
        <f>IF(A784="","",IF($O$7="Yes",$I$6+Calculator!loan_payment,0))</f>
        <v/>
      </c>
      <c r="J784" s="47" t="str">
        <f>IF(A784="","",IF(Calculator!prev_prin_balance&lt;=0,0,IF(Calculator!prev_heloc_prin_balance&lt;Calculator!free_cash_flow,MAX(0,MIN($O$6,D784+Calculator!prev_prin_balance+Calculator!loan_payment)),0)))</f>
        <v/>
      </c>
      <c r="K784" s="47" t="str">
        <f>IF(A784="","",ROUND((B784-Calculator!prev_date)*(Calculator!prev_heloc_rate/$O$8)*MAX(0,Calculator!prev_heloc_prin_balance),2))</f>
        <v/>
      </c>
      <c r="L784" s="47" t="str">
        <f>IF(A784="","",MAX(0,MIN(1*H784,Calculator!prev_heloc_int_balance+K784)))</f>
        <v/>
      </c>
      <c r="M784" s="47" t="str">
        <f>IF(A784="","",(Calculator!prev_heloc_int_balance+K784)-L784)</f>
        <v/>
      </c>
      <c r="N784" s="47" t="str">
        <f t="shared" si="4"/>
        <v/>
      </c>
      <c r="O784" s="47" t="str">
        <f>IF(A784="","",Calculator!prev_heloc_prin_balance-N784)</f>
        <v/>
      </c>
      <c r="P784" s="47" t="str">
        <f t="shared" si="16"/>
        <v/>
      </c>
      <c r="Q784" s="40"/>
      <c r="R784" s="67" t="str">
        <f t="shared" si="5"/>
        <v/>
      </c>
      <c r="S784" s="68" t="str">
        <f t="shared" si="6"/>
        <v/>
      </c>
      <c r="T784" s="47" t="str">
        <f t="shared" si="7"/>
        <v/>
      </c>
      <c r="U784" s="47" t="str">
        <f t="shared" si="8"/>
        <v/>
      </c>
      <c r="V784" s="47" t="str">
        <f t="shared" si="9"/>
        <v/>
      </c>
      <c r="W784" s="47" t="str">
        <f t="shared" si="10"/>
        <v/>
      </c>
      <c r="X784" s="40"/>
      <c r="Y784" s="67" t="str">
        <f t="shared" si="11"/>
        <v/>
      </c>
      <c r="Z784" s="68" t="str">
        <f t="shared" si="12"/>
        <v/>
      </c>
      <c r="AA784" s="47" t="str">
        <f>IF(Y784="","",MIN($D$9+Calculator!free_cash_flow,AD783+AB784))</f>
        <v/>
      </c>
      <c r="AB784" s="47" t="str">
        <f t="shared" si="13"/>
        <v/>
      </c>
      <c r="AC784" s="47" t="str">
        <f t="shared" si="14"/>
        <v/>
      </c>
      <c r="AD784" s="47" t="str">
        <f t="shared" si="15"/>
        <v/>
      </c>
    </row>
    <row r="785" ht="12.75" customHeight="1">
      <c r="A785" s="67" t="str">
        <f>IF(OR(Calculator!prev_total_owed&lt;=0,Calculator!prev_total_owed=""),"",Calculator!prev_pmt_num+1)</f>
        <v/>
      </c>
      <c r="B785" s="68" t="str">
        <f t="shared" si="1"/>
        <v/>
      </c>
      <c r="C785" s="47" t="str">
        <f>IF(A785="","",MIN(D785+Calculator!prev_prin_balance,Calculator!loan_payment+J785))</f>
        <v/>
      </c>
      <c r="D785" s="47" t="str">
        <f>IF(A785="","",ROUND($D$6/12*MAX(0,(Calculator!prev_prin_balance)),2))</f>
        <v/>
      </c>
      <c r="E785" s="47" t="str">
        <f t="shared" si="2"/>
        <v/>
      </c>
      <c r="F785" s="47" t="str">
        <f>IF(A785="","",ROUND(SUM(Calculator!prev_prin_balance,-E785),2))</f>
        <v/>
      </c>
      <c r="G785" s="69" t="str">
        <f t="shared" si="3"/>
        <v/>
      </c>
      <c r="H785" s="47" t="str">
        <f>IF(A785="","",IF(Calculator!prev_prin_balance=0,MIN(Calculator!prev_heloc_prin_balance+Calculator!prev_heloc_int_balance+K785,MAX(0,Calculator!free_cash_flow+Calculator!loan_payment))+IF($O$7="No",0,Calculator!loan_payment+$I$6),IF($O$7="No",Calculator!free_cash_flow,$I$5)))</f>
        <v/>
      </c>
      <c r="I785" s="47" t="str">
        <f>IF(A785="","",IF($O$7="Yes",$I$6+Calculator!loan_payment,0))</f>
        <v/>
      </c>
      <c r="J785" s="47" t="str">
        <f>IF(A785="","",IF(Calculator!prev_prin_balance&lt;=0,0,IF(Calculator!prev_heloc_prin_balance&lt;Calculator!free_cash_flow,MAX(0,MIN($O$6,D785+Calculator!prev_prin_balance+Calculator!loan_payment)),0)))</f>
        <v/>
      </c>
      <c r="K785" s="47" t="str">
        <f>IF(A785="","",ROUND((B785-Calculator!prev_date)*(Calculator!prev_heloc_rate/$O$8)*MAX(0,Calculator!prev_heloc_prin_balance),2))</f>
        <v/>
      </c>
      <c r="L785" s="47" t="str">
        <f>IF(A785="","",MAX(0,MIN(1*H785,Calculator!prev_heloc_int_balance+K785)))</f>
        <v/>
      </c>
      <c r="M785" s="47" t="str">
        <f>IF(A785="","",(Calculator!prev_heloc_int_balance+K785)-L785)</f>
        <v/>
      </c>
      <c r="N785" s="47" t="str">
        <f t="shared" si="4"/>
        <v/>
      </c>
      <c r="O785" s="47" t="str">
        <f>IF(A785="","",Calculator!prev_heloc_prin_balance-N785)</f>
        <v/>
      </c>
      <c r="P785" s="47" t="str">
        <f t="shared" si="16"/>
        <v/>
      </c>
      <c r="Q785" s="40"/>
      <c r="R785" s="67" t="str">
        <f t="shared" si="5"/>
        <v/>
      </c>
      <c r="S785" s="68" t="str">
        <f t="shared" si="6"/>
        <v/>
      </c>
      <c r="T785" s="47" t="str">
        <f t="shared" si="7"/>
        <v/>
      </c>
      <c r="U785" s="47" t="str">
        <f t="shared" si="8"/>
        <v/>
      </c>
      <c r="V785" s="47" t="str">
        <f t="shared" si="9"/>
        <v/>
      </c>
      <c r="W785" s="47" t="str">
        <f t="shared" si="10"/>
        <v/>
      </c>
      <c r="X785" s="40"/>
      <c r="Y785" s="67" t="str">
        <f t="shared" si="11"/>
        <v/>
      </c>
      <c r="Z785" s="68" t="str">
        <f t="shared" si="12"/>
        <v/>
      </c>
      <c r="AA785" s="47" t="str">
        <f>IF(Y785="","",MIN($D$9+Calculator!free_cash_flow,AD784+AB785))</f>
        <v/>
      </c>
      <c r="AB785" s="47" t="str">
        <f t="shared" si="13"/>
        <v/>
      </c>
      <c r="AC785" s="47" t="str">
        <f t="shared" si="14"/>
        <v/>
      </c>
      <c r="AD785" s="47" t="str">
        <f t="shared" si="15"/>
        <v/>
      </c>
    </row>
    <row r="786" ht="12.75" customHeight="1">
      <c r="A786" s="67" t="str">
        <f>IF(OR(Calculator!prev_total_owed&lt;=0,Calculator!prev_total_owed=""),"",Calculator!prev_pmt_num+1)</f>
        <v/>
      </c>
      <c r="B786" s="68" t="str">
        <f t="shared" si="1"/>
        <v/>
      </c>
      <c r="C786" s="47" t="str">
        <f>IF(A786="","",MIN(D786+Calculator!prev_prin_balance,Calculator!loan_payment+J786))</f>
        <v/>
      </c>
      <c r="D786" s="47" t="str">
        <f>IF(A786="","",ROUND($D$6/12*MAX(0,(Calculator!prev_prin_balance)),2))</f>
        <v/>
      </c>
      <c r="E786" s="47" t="str">
        <f t="shared" si="2"/>
        <v/>
      </c>
      <c r="F786" s="47" t="str">
        <f>IF(A786="","",ROUND(SUM(Calculator!prev_prin_balance,-E786),2))</f>
        <v/>
      </c>
      <c r="G786" s="69" t="str">
        <f t="shared" si="3"/>
        <v/>
      </c>
      <c r="H786" s="47" t="str">
        <f>IF(A786="","",IF(Calculator!prev_prin_balance=0,MIN(Calculator!prev_heloc_prin_balance+Calculator!prev_heloc_int_balance+K786,MAX(0,Calculator!free_cash_flow+Calculator!loan_payment))+IF($O$7="No",0,Calculator!loan_payment+$I$6),IF($O$7="No",Calculator!free_cash_flow,$I$5)))</f>
        <v/>
      </c>
      <c r="I786" s="47" t="str">
        <f>IF(A786="","",IF($O$7="Yes",$I$6+Calculator!loan_payment,0))</f>
        <v/>
      </c>
      <c r="J786" s="47" t="str">
        <f>IF(A786="","",IF(Calculator!prev_prin_balance&lt;=0,0,IF(Calculator!prev_heloc_prin_balance&lt;Calculator!free_cash_flow,MAX(0,MIN($O$6,D786+Calculator!prev_prin_balance+Calculator!loan_payment)),0)))</f>
        <v/>
      </c>
      <c r="K786" s="47" t="str">
        <f>IF(A786="","",ROUND((B786-Calculator!prev_date)*(Calculator!prev_heloc_rate/$O$8)*MAX(0,Calculator!prev_heloc_prin_balance),2))</f>
        <v/>
      </c>
      <c r="L786" s="47" t="str">
        <f>IF(A786="","",MAX(0,MIN(1*H786,Calculator!prev_heloc_int_balance+K786)))</f>
        <v/>
      </c>
      <c r="M786" s="47" t="str">
        <f>IF(A786="","",(Calculator!prev_heloc_int_balance+K786)-L786)</f>
        <v/>
      </c>
      <c r="N786" s="47" t="str">
        <f t="shared" si="4"/>
        <v/>
      </c>
      <c r="O786" s="47" t="str">
        <f>IF(A786="","",Calculator!prev_heloc_prin_balance-N786)</f>
        <v/>
      </c>
      <c r="P786" s="47" t="str">
        <f t="shared" si="16"/>
        <v/>
      </c>
      <c r="Q786" s="40"/>
      <c r="R786" s="67" t="str">
        <f t="shared" si="5"/>
        <v/>
      </c>
      <c r="S786" s="68" t="str">
        <f t="shared" si="6"/>
        <v/>
      </c>
      <c r="T786" s="47" t="str">
        <f t="shared" si="7"/>
        <v/>
      </c>
      <c r="U786" s="47" t="str">
        <f t="shared" si="8"/>
        <v/>
      </c>
      <c r="V786" s="47" t="str">
        <f t="shared" si="9"/>
        <v/>
      </c>
      <c r="W786" s="47" t="str">
        <f t="shared" si="10"/>
        <v/>
      </c>
      <c r="X786" s="40"/>
      <c r="Y786" s="67" t="str">
        <f t="shared" si="11"/>
        <v/>
      </c>
      <c r="Z786" s="68" t="str">
        <f t="shared" si="12"/>
        <v/>
      </c>
      <c r="AA786" s="47" t="str">
        <f>IF(Y786="","",MIN($D$9+Calculator!free_cash_flow,AD785+AB786))</f>
        <v/>
      </c>
      <c r="AB786" s="47" t="str">
        <f t="shared" si="13"/>
        <v/>
      </c>
      <c r="AC786" s="47" t="str">
        <f t="shared" si="14"/>
        <v/>
      </c>
      <c r="AD786" s="47" t="str">
        <f t="shared" si="15"/>
        <v/>
      </c>
    </row>
    <row r="787" ht="12.75" customHeight="1">
      <c r="A787" s="67" t="str">
        <f>IF(OR(Calculator!prev_total_owed&lt;=0,Calculator!prev_total_owed=""),"",Calculator!prev_pmt_num+1)</f>
        <v/>
      </c>
      <c r="B787" s="68" t="str">
        <f t="shared" si="1"/>
        <v/>
      </c>
      <c r="C787" s="47" t="str">
        <f>IF(A787="","",MIN(D787+Calculator!prev_prin_balance,Calculator!loan_payment+J787))</f>
        <v/>
      </c>
      <c r="D787" s="47" t="str">
        <f>IF(A787="","",ROUND($D$6/12*MAX(0,(Calculator!prev_prin_balance)),2))</f>
        <v/>
      </c>
      <c r="E787" s="47" t="str">
        <f t="shared" si="2"/>
        <v/>
      </c>
      <c r="F787" s="47" t="str">
        <f>IF(A787="","",ROUND(SUM(Calculator!prev_prin_balance,-E787),2))</f>
        <v/>
      </c>
      <c r="G787" s="69" t="str">
        <f t="shared" si="3"/>
        <v/>
      </c>
      <c r="H787" s="47" t="str">
        <f>IF(A787="","",IF(Calculator!prev_prin_balance=0,MIN(Calculator!prev_heloc_prin_balance+Calculator!prev_heloc_int_balance+K787,MAX(0,Calculator!free_cash_flow+Calculator!loan_payment))+IF($O$7="No",0,Calculator!loan_payment+$I$6),IF($O$7="No",Calculator!free_cash_flow,$I$5)))</f>
        <v/>
      </c>
      <c r="I787" s="47" t="str">
        <f>IF(A787="","",IF($O$7="Yes",$I$6+Calculator!loan_payment,0))</f>
        <v/>
      </c>
      <c r="J787" s="47" t="str">
        <f>IF(A787="","",IF(Calculator!prev_prin_balance&lt;=0,0,IF(Calculator!prev_heloc_prin_balance&lt;Calculator!free_cash_flow,MAX(0,MIN($O$6,D787+Calculator!prev_prin_balance+Calculator!loan_payment)),0)))</f>
        <v/>
      </c>
      <c r="K787" s="47" t="str">
        <f>IF(A787="","",ROUND((B787-Calculator!prev_date)*(Calculator!prev_heloc_rate/$O$8)*MAX(0,Calculator!prev_heloc_prin_balance),2))</f>
        <v/>
      </c>
      <c r="L787" s="47" t="str">
        <f>IF(A787="","",MAX(0,MIN(1*H787,Calculator!prev_heloc_int_balance+K787)))</f>
        <v/>
      </c>
      <c r="M787" s="47" t="str">
        <f>IF(A787="","",(Calculator!prev_heloc_int_balance+K787)-L787)</f>
        <v/>
      </c>
      <c r="N787" s="47" t="str">
        <f t="shared" si="4"/>
        <v/>
      </c>
      <c r="O787" s="47" t="str">
        <f>IF(A787="","",Calculator!prev_heloc_prin_balance-N787)</f>
        <v/>
      </c>
      <c r="P787" s="47" t="str">
        <f t="shared" si="16"/>
        <v/>
      </c>
      <c r="Q787" s="40"/>
      <c r="R787" s="67" t="str">
        <f t="shared" si="5"/>
        <v/>
      </c>
      <c r="S787" s="68" t="str">
        <f t="shared" si="6"/>
        <v/>
      </c>
      <c r="T787" s="47" t="str">
        <f t="shared" si="7"/>
        <v/>
      </c>
      <c r="U787" s="47" t="str">
        <f t="shared" si="8"/>
        <v/>
      </c>
      <c r="V787" s="47" t="str">
        <f t="shared" si="9"/>
        <v/>
      </c>
      <c r="W787" s="47" t="str">
        <f t="shared" si="10"/>
        <v/>
      </c>
      <c r="X787" s="40"/>
      <c r="Y787" s="67" t="str">
        <f t="shared" si="11"/>
        <v/>
      </c>
      <c r="Z787" s="68" t="str">
        <f t="shared" si="12"/>
        <v/>
      </c>
      <c r="AA787" s="47" t="str">
        <f>IF(Y787="","",MIN($D$9+Calculator!free_cash_flow,AD786+AB787))</f>
        <v/>
      </c>
      <c r="AB787" s="47" t="str">
        <f t="shared" si="13"/>
        <v/>
      </c>
      <c r="AC787" s="47" t="str">
        <f t="shared" si="14"/>
        <v/>
      </c>
      <c r="AD787" s="47" t="str">
        <f t="shared" si="15"/>
        <v/>
      </c>
    </row>
    <row r="788" ht="12.75" customHeight="1">
      <c r="A788" s="67" t="str">
        <f>IF(OR(Calculator!prev_total_owed&lt;=0,Calculator!prev_total_owed=""),"",Calculator!prev_pmt_num+1)</f>
        <v/>
      </c>
      <c r="B788" s="68" t="str">
        <f t="shared" si="1"/>
        <v/>
      </c>
      <c r="C788" s="47" t="str">
        <f>IF(A788="","",MIN(D788+Calculator!prev_prin_balance,Calculator!loan_payment+J788))</f>
        <v/>
      </c>
      <c r="D788" s="47" t="str">
        <f>IF(A788="","",ROUND($D$6/12*MAX(0,(Calculator!prev_prin_balance)),2))</f>
        <v/>
      </c>
      <c r="E788" s="47" t="str">
        <f t="shared" si="2"/>
        <v/>
      </c>
      <c r="F788" s="47" t="str">
        <f>IF(A788="","",ROUND(SUM(Calculator!prev_prin_balance,-E788),2))</f>
        <v/>
      </c>
      <c r="G788" s="69" t="str">
        <f t="shared" si="3"/>
        <v/>
      </c>
      <c r="H788" s="47" t="str">
        <f>IF(A788="","",IF(Calculator!prev_prin_balance=0,MIN(Calculator!prev_heloc_prin_balance+Calculator!prev_heloc_int_balance+K788,MAX(0,Calculator!free_cash_flow+Calculator!loan_payment))+IF($O$7="No",0,Calculator!loan_payment+$I$6),IF($O$7="No",Calculator!free_cash_flow,$I$5)))</f>
        <v/>
      </c>
      <c r="I788" s="47" t="str">
        <f>IF(A788="","",IF($O$7="Yes",$I$6+Calculator!loan_payment,0))</f>
        <v/>
      </c>
      <c r="J788" s="47" t="str">
        <f>IF(A788="","",IF(Calculator!prev_prin_balance&lt;=0,0,IF(Calculator!prev_heloc_prin_balance&lt;Calculator!free_cash_flow,MAX(0,MIN($O$6,D788+Calculator!prev_prin_balance+Calculator!loan_payment)),0)))</f>
        <v/>
      </c>
      <c r="K788" s="47" t="str">
        <f>IF(A788="","",ROUND((B788-Calculator!prev_date)*(Calculator!prev_heloc_rate/$O$8)*MAX(0,Calculator!prev_heloc_prin_balance),2))</f>
        <v/>
      </c>
      <c r="L788" s="47" t="str">
        <f>IF(A788="","",MAX(0,MIN(1*H788,Calculator!prev_heloc_int_balance+K788)))</f>
        <v/>
      </c>
      <c r="M788" s="47" t="str">
        <f>IF(A788="","",(Calculator!prev_heloc_int_balance+K788)-L788)</f>
        <v/>
      </c>
      <c r="N788" s="47" t="str">
        <f t="shared" si="4"/>
        <v/>
      </c>
      <c r="O788" s="47" t="str">
        <f>IF(A788="","",Calculator!prev_heloc_prin_balance-N788)</f>
        <v/>
      </c>
      <c r="P788" s="47" t="str">
        <f t="shared" si="16"/>
        <v/>
      </c>
      <c r="Q788" s="40"/>
      <c r="R788" s="67" t="str">
        <f t="shared" si="5"/>
        <v/>
      </c>
      <c r="S788" s="68" t="str">
        <f t="shared" si="6"/>
        <v/>
      </c>
      <c r="T788" s="47" t="str">
        <f t="shared" si="7"/>
        <v/>
      </c>
      <c r="U788" s="47" t="str">
        <f t="shared" si="8"/>
        <v/>
      </c>
      <c r="V788" s="47" t="str">
        <f t="shared" si="9"/>
        <v/>
      </c>
      <c r="W788" s="47" t="str">
        <f t="shared" si="10"/>
        <v/>
      </c>
      <c r="X788" s="40"/>
      <c r="Y788" s="67" t="str">
        <f t="shared" si="11"/>
        <v/>
      </c>
      <c r="Z788" s="68" t="str">
        <f t="shared" si="12"/>
        <v/>
      </c>
      <c r="AA788" s="47" t="str">
        <f>IF(Y788="","",MIN($D$9+Calculator!free_cash_flow,AD787+AB788))</f>
        <v/>
      </c>
      <c r="AB788" s="47" t="str">
        <f t="shared" si="13"/>
        <v/>
      </c>
      <c r="AC788" s="47" t="str">
        <f t="shared" si="14"/>
        <v/>
      </c>
      <c r="AD788" s="47" t="str">
        <f t="shared" si="15"/>
        <v/>
      </c>
    </row>
    <row r="789" ht="12.75" customHeight="1">
      <c r="A789" s="67" t="str">
        <f>IF(OR(Calculator!prev_total_owed&lt;=0,Calculator!prev_total_owed=""),"",Calculator!prev_pmt_num+1)</f>
        <v/>
      </c>
      <c r="B789" s="68" t="str">
        <f t="shared" si="1"/>
        <v/>
      </c>
      <c r="C789" s="47" t="str">
        <f>IF(A789="","",MIN(D789+Calculator!prev_prin_balance,Calculator!loan_payment+J789))</f>
        <v/>
      </c>
      <c r="D789" s="47" t="str">
        <f>IF(A789="","",ROUND($D$6/12*MAX(0,(Calculator!prev_prin_balance)),2))</f>
        <v/>
      </c>
      <c r="E789" s="47" t="str">
        <f t="shared" si="2"/>
        <v/>
      </c>
      <c r="F789" s="47" t="str">
        <f>IF(A789="","",ROUND(SUM(Calculator!prev_prin_balance,-E789),2))</f>
        <v/>
      </c>
      <c r="G789" s="69" t="str">
        <f t="shared" si="3"/>
        <v/>
      </c>
      <c r="H789" s="47" t="str">
        <f>IF(A789="","",IF(Calculator!prev_prin_balance=0,MIN(Calculator!prev_heloc_prin_balance+Calculator!prev_heloc_int_balance+K789,MAX(0,Calculator!free_cash_flow+Calculator!loan_payment))+IF($O$7="No",0,Calculator!loan_payment+$I$6),IF($O$7="No",Calculator!free_cash_flow,$I$5)))</f>
        <v/>
      </c>
      <c r="I789" s="47" t="str">
        <f>IF(A789="","",IF($O$7="Yes",$I$6+Calculator!loan_payment,0))</f>
        <v/>
      </c>
      <c r="J789" s="47" t="str">
        <f>IF(A789="","",IF(Calculator!prev_prin_balance&lt;=0,0,IF(Calculator!prev_heloc_prin_balance&lt;Calculator!free_cash_flow,MAX(0,MIN($O$6,D789+Calculator!prev_prin_balance+Calculator!loan_payment)),0)))</f>
        <v/>
      </c>
      <c r="K789" s="47" t="str">
        <f>IF(A789="","",ROUND((B789-Calculator!prev_date)*(Calculator!prev_heloc_rate/$O$8)*MAX(0,Calculator!prev_heloc_prin_balance),2))</f>
        <v/>
      </c>
      <c r="L789" s="47" t="str">
        <f>IF(A789="","",MAX(0,MIN(1*H789,Calculator!prev_heloc_int_balance+K789)))</f>
        <v/>
      </c>
      <c r="M789" s="47" t="str">
        <f>IF(A789="","",(Calculator!prev_heloc_int_balance+K789)-L789)</f>
        <v/>
      </c>
      <c r="N789" s="47" t="str">
        <f t="shared" si="4"/>
        <v/>
      </c>
      <c r="O789" s="47" t="str">
        <f>IF(A789="","",Calculator!prev_heloc_prin_balance-N789)</f>
        <v/>
      </c>
      <c r="P789" s="47" t="str">
        <f t="shared" si="16"/>
        <v/>
      </c>
      <c r="Q789" s="40"/>
      <c r="R789" s="67" t="str">
        <f t="shared" si="5"/>
        <v/>
      </c>
      <c r="S789" s="68" t="str">
        <f t="shared" si="6"/>
        <v/>
      </c>
      <c r="T789" s="47" t="str">
        <f t="shared" si="7"/>
        <v/>
      </c>
      <c r="U789" s="47" t="str">
        <f t="shared" si="8"/>
        <v/>
      </c>
      <c r="V789" s="47" t="str">
        <f t="shared" si="9"/>
        <v/>
      </c>
      <c r="W789" s="47" t="str">
        <f t="shared" si="10"/>
        <v/>
      </c>
      <c r="X789" s="40"/>
      <c r="Y789" s="67" t="str">
        <f t="shared" si="11"/>
        <v/>
      </c>
      <c r="Z789" s="68" t="str">
        <f t="shared" si="12"/>
        <v/>
      </c>
      <c r="AA789" s="47" t="str">
        <f>IF(Y789="","",MIN($D$9+Calculator!free_cash_flow,AD788+AB789))</f>
        <v/>
      </c>
      <c r="AB789" s="47" t="str">
        <f t="shared" si="13"/>
        <v/>
      </c>
      <c r="AC789" s="47" t="str">
        <f t="shared" si="14"/>
        <v/>
      </c>
      <c r="AD789" s="47" t="str">
        <f t="shared" si="15"/>
        <v/>
      </c>
    </row>
    <row r="790" ht="12.75" customHeight="1">
      <c r="A790" s="67" t="str">
        <f>IF(OR(Calculator!prev_total_owed&lt;=0,Calculator!prev_total_owed=""),"",Calculator!prev_pmt_num+1)</f>
        <v/>
      </c>
      <c r="B790" s="68" t="str">
        <f t="shared" si="1"/>
        <v/>
      </c>
      <c r="C790" s="47" t="str">
        <f>IF(A790="","",MIN(D790+Calculator!prev_prin_balance,Calculator!loan_payment+J790))</f>
        <v/>
      </c>
      <c r="D790" s="47" t="str">
        <f>IF(A790="","",ROUND($D$6/12*MAX(0,(Calculator!prev_prin_balance)),2))</f>
        <v/>
      </c>
      <c r="E790" s="47" t="str">
        <f t="shared" si="2"/>
        <v/>
      </c>
      <c r="F790" s="47" t="str">
        <f>IF(A790="","",ROUND(SUM(Calculator!prev_prin_balance,-E790),2))</f>
        <v/>
      </c>
      <c r="G790" s="69" t="str">
        <f t="shared" si="3"/>
        <v/>
      </c>
      <c r="H790" s="47" t="str">
        <f>IF(A790="","",IF(Calculator!prev_prin_balance=0,MIN(Calculator!prev_heloc_prin_balance+Calculator!prev_heloc_int_balance+K790,MAX(0,Calculator!free_cash_flow+Calculator!loan_payment))+IF($O$7="No",0,Calculator!loan_payment+$I$6),IF($O$7="No",Calculator!free_cash_flow,$I$5)))</f>
        <v/>
      </c>
      <c r="I790" s="47" t="str">
        <f>IF(A790="","",IF($O$7="Yes",$I$6+Calculator!loan_payment,0))</f>
        <v/>
      </c>
      <c r="J790" s="47" t="str">
        <f>IF(A790="","",IF(Calculator!prev_prin_balance&lt;=0,0,IF(Calculator!prev_heloc_prin_balance&lt;Calculator!free_cash_flow,MAX(0,MIN($O$6,D790+Calculator!prev_prin_balance+Calculator!loan_payment)),0)))</f>
        <v/>
      </c>
      <c r="K790" s="47" t="str">
        <f>IF(A790="","",ROUND((B790-Calculator!prev_date)*(Calculator!prev_heloc_rate/$O$8)*MAX(0,Calculator!prev_heloc_prin_balance),2))</f>
        <v/>
      </c>
      <c r="L790" s="47" t="str">
        <f>IF(A790="","",MAX(0,MIN(1*H790,Calculator!prev_heloc_int_balance+K790)))</f>
        <v/>
      </c>
      <c r="M790" s="47" t="str">
        <f>IF(A790="","",(Calculator!prev_heloc_int_balance+K790)-L790)</f>
        <v/>
      </c>
      <c r="N790" s="47" t="str">
        <f t="shared" si="4"/>
        <v/>
      </c>
      <c r="O790" s="47" t="str">
        <f>IF(A790="","",Calculator!prev_heloc_prin_balance-N790)</f>
        <v/>
      </c>
      <c r="P790" s="47" t="str">
        <f t="shared" si="16"/>
        <v/>
      </c>
      <c r="Q790" s="40"/>
      <c r="R790" s="67" t="str">
        <f t="shared" si="5"/>
        <v/>
      </c>
      <c r="S790" s="68" t="str">
        <f t="shared" si="6"/>
        <v/>
      </c>
      <c r="T790" s="47" t="str">
        <f t="shared" si="7"/>
        <v/>
      </c>
      <c r="U790" s="47" t="str">
        <f t="shared" si="8"/>
        <v/>
      </c>
      <c r="V790" s="47" t="str">
        <f t="shared" si="9"/>
        <v/>
      </c>
      <c r="W790" s="47" t="str">
        <f t="shared" si="10"/>
        <v/>
      </c>
      <c r="X790" s="40"/>
      <c r="Y790" s="67" t="str">
        <f t="shared" si="11"/>
        <v/>
      </c>
      <c r="Z790" s="68" t="str">
        <f t="shared" si="12"/>
        <v/>
      </c>
      <c r="AA790" s="47" t="str">
        <f>IF(Y790="","",MIN($D$9+Calculator!free_cash_flow,AD789+AB790))</f>
        <v/>
      </c>
      <c r="AB790" s="47" t="str">
        <f t="shared" si="13"/>
        <v/>
      </c>
      <c r="AC790" s="47" t="str">
        <f t="shared" si="14"/>
        <v/>
      </c>
      <c r="AD790" s="47" t="str">
        <f t="shared" si="15"/>
        <v/>
      </c>
    </row>
    <row r="791" ht="12.75" customHeight="1">
      <c r="A791" s="67" t="str">
        <f>IF(OR(Calculator!prev_total_owed&lt;=0,Calculator!prev_total_owed=""),"",Calculator!prev_pmt_num+1)</f>
        <v/>
      </c>
      <c r="B791" s="68" t="str">
        <f t="shared" si="1"/>
        <v/>
      </c>
      <c r="C791" s="47" t="str">
        <f>IF(A791="","",MIN(D791+Calculator!prev_prin_balance,Calculator!loan_payment+J791))</f>
        <v/>
      </c>
      <c r="D791" s="47" t="str">
        <f>IF(A791="","",ROUND($D$6/12*MAX(0,(Calculator!prev_prin_balance)),2))</f>
        <v/>
      </c>
      <c r="E791" s="47" t="str">
        <f t="shared" si="2"/>
        <v/>
      </c>
      <c r="F791" s="47" t="str">
        <f>IF(A791="","",ROUND(SUM(Calculator!prev_prin_balance,-E791),2))</f>
        <v/>
      </c>
      <c r="G791" s="69" t="str">
        <f t="shared" si="3"/>
        <v/>
      </c>
      <c r="H791" s="47" t="str">
        <f>IF(A791="","",IF(Calculator!prev_prin_balance=0,MIN(Calculator!prev_heloc_prin_balance+Calculator!prev_heloc_int_balance+K791,MAX(0,Calculator!free_cash_flow+Calculator!loan_payment))+IF($O$7="No",0,Calculator!loan_payment+$I$6),IF($O$7="No",Calculator!free_cash_flow,$I$5)))</f>
        <v/>
      </c>
      <c r="I791" s="47" t="str">
        <f>IF(A791="","",IF($O$7="Yes",$I$6+Calculator!loan_payment,0))</f>
        <v/>
      </c>
      <c r="J791" s="47" t="str">
        <f>IF(A791="","",IF(Calculator!prev_prin_balance&lt;=0,0,IF(Calculator!prev_heloc_prin_balance&lt;Calculator!free_cash_flow,MAX(0,MIN($O$6,D791+Calculator!prev_prin_balance+Calculator!loan_payment)),0)))</f>
        <v/>
      </c>
      <c r="K791" s="47" t="str">
        <f>IF(A791="","",ROUND((B791-Calculator!prev_date)*(Calculator!prev_heloc_rate/$O$8)*MAX(0,Calculator!prev_heloc_prin_balance),2))</f>
        <v/>
      </c>
      <c r="L791" s="47" t="str">
        <f>IF(A791="","",MAX(0,MIN(1*H791,Calculator!prev_heloc_int_balance+K791)))</f>
        <v/>
      </c>
      <c r="M791" s="47" t="str">
        <f>IF(A791="","",(Calculator!prev_heloc_int_balance+K791)-L791)</f>
        <v/>
      </c>
      <c r="N791" s="47" t="str">
        <f t="shared" si="4"/>
        <v/>
      </c>
      <c r="O791" s="47" t="str">
        <f>IF(A791="","",Calculator!prev_heloc_prin_balance-N791)</f>
        <v/>
      </c>
      <c r="P791" s="47" t="str">
        <f t="shared" si="16"/>
        <v/>
      </c>
      <c r="Q791" s="40"/>
      <c r="R791" s="67" t="str">
        <f t="shared" si="5"/>
        <v/>
      </c>
      <c r="S791" s="68" t="str">
        <f t="shared" si="6"/>
        <v/>
      </c>
      <c r="T791" s="47" t="str">
        <f t="shared" si="7"/>
        <v/>
      </c>
      <c r="U791" s="47" t="str">
        <f t="shared" si="8"/>
        <v/>
      </c>
      <c r="V791" s="47" t="str">
        <f t="shared" si="9"/>
        <v/>
      </c>
      <c r="W791" s="47" t="str">
        <f t="shared" si="10"/>
        <v/>
      </c>
      <c r="X791" s="40"/>
      <c r="Y791" s="67" t="str">
        <f t="shared" si="11"/>
        <v/>
      </c>
      <c r="Z791" s="68" t="str">
        <f t="shared" si="12"/>
        <v/>
      </c>
      <c r="AA791" s="47" t="str">
        <f>IF(Y791="","",MIN($D$9+Calculator!free_cash_flow,AD790+AB791))</f>
        <v/>
      </c>
      <c r="AB791" s="47" t="str">
        <f t="shared" si="13"/>
        <v/>
      </c>
      <c r="AC791" s="47" t="str">
        <f t="shared" si="14"/>
        <v/>
      </c>
      <c r="AD791" s="47" t="str">
        <f t="shared" si="15"/>
        <v/>
      </c>
    </row>
    <row r="792" ht="12.75" customHeight="1">
      <c r="A792" s="67" t="str">
        <f>IF(OR(Calculator!prev_total_owed&lt;=0,Calculator!prev_total_owed=""),"",Calculator!prev_pmt_num+1)</f>
        <v/>
      </c>
      <c r="B792" s="68" t="str">
        <f t="shared" si="1"/>
        <v/>
      </c>
      <c r="C792" s="47" t="str">
        <f>IF(A792="","",MIN(D792+Calculator!prev_prin_balance,Calculator!loan_payment+J792))</f>
        <v/>
      </c>
      <c r="D792" s="47" t="str">
        <f>IF(A792="","",ROUND($D$6/12*MAX(0,(Calculator!prev_prin_balance)),2))</f>
        <v/>
      </c>
      <c r="E792" s="47" t="str">
        <f t="shared" si="2"/>
        <v/>
      </c>
      <c r="F792" s="47" t="str">
        <f>IF(A792="","",ROUND(SUM(Calculator!prev_prin_balance,-E792),2))</f>
        <v/>
      </c>
      <c r="G792" s="69" t="str">
        <f t="shared" si="3"/>
        <v/>
      </c>
      <c r="H792" s="47" t="str">
        <f>IF(A792="","",IF(Calculator!prev_prin_balance=0,MIN(Calculator!prev_heloc_prin_balance+Calculator!prev_heloc_int_balance+K792,MAX(0,Calculator!free_cash_flow+Calculator!loan_payment))+IF($O$7="No",0,Calculator!loan_payment+$I$6),IF($O$7="No",Calculator!free_cash_flow,$I$5)))</f>
        <v/>
      </c>
      <c r="I792" s="47" t="str">
        <f>IF(A792="","",IF($O$7="Yes",$I$6+Calculator!loan_payment,0))</f>
        <v/>
      </c>
      <c r="J792" s="47" t="str">
        <f>IF(A792="","",IF(Calculator!prev_prin_balance&lt;=0,0,IF(Calculator!prev_heloc_prin_balance&lt;Calculator!free_cash_flow,MAX(0,MIN($O$6,D792+Calculator!prev_prin_balance+Calculator!loan_payment)),0)))</f>
        <v/>
      </c>
      <c r="K792" s="47" t="str">
        <f>IF(A792="","",ROUND((B792-Calculator!prev_date)*(Calculator!prev_heloc_rate/$O$8)*MAX(0,Calculator!prev_heloc_prin_balance),2))</f>
        <v/>
      </c>
      <c r="L792" s="47" t="str">
        <f>IF(A792="","",MAX(0,MIN(1*H792,Calculator!prev_heloc_int_balance+K792)))</f>
        <v/>
      </c>
      <c r="M792" s="47" t="str">
        <f>IF(A792="","",(Calculator!prev_heloc_int_balance+K792)-L792)</f>
        <v/>
      </c>
      <c r="N792" s="47" t="str">
        <f t="shared" si="4"/>
        <v/>
      </c>
      <c r="O792" s="47" t="str">
        <f>IF(A792="","",Calculator!prev_heloc_prin_balance-N792)</f>
        <v/>
      </c>
      <c r="P792" s="47" t="str">
        <f t="shared" si="16"/>
        <v/>
      </c>
      <c r="Q792" s="40"/>
      <c r="R792" s="67" t="str">
        <f t="shared" si="5"/>
        <v/>
      </c>
      <c r="S792" s="68" t="str">
        <f t="shared" si="6"/>
        <v/>
      </c>
      <c r="T792" s="47" t="str">
        <f t="shared" si="7"/>
        <v/>
      </c>
      <c r="U792" s="47" t="str">
        <f t="shared" si="8"/>
        <v/>
      </c>
      <c r="V792" s="47" t="str">
        <f t="shared" si="9"/>
        <v/>
      </c>
      <c r="W792" s="47" t="str">
        <f t="shared" si="10"/>
        <v/>
      </c>
      <c r="X792" s="40"/>
      <c r="Y792" s="67" t="str">
        <f t="shared" si="11"/>
        <v/>
      </c>
      <c r="Z792" s="68" t="str">
        <f t="shared" si="12"/>
        <v/>
      </c>
      <c r="AA792" s="47" t="str">
        <f>IF(Y792="","",MIN($D$9+Calculator!free_cash_flow,AD791+AB792))</f>
        <v/>
      </c>
      <c r="AB792" s="47" t="str">
        <f t="shared" si="13"/>
        <v/>
      </c>
      <c r="AC792" s="47" t="str">
        <f t="shared" si="14"/>
        <v/>
      </c>
      <c r="AD792" s="47" t="str">
        <f t="shared" si="15"/>
        <v/>
      </c>
    </row>
    <row r="793" ht="12.75" customHeight="1">
      <c r="A793" s="67" t="str">
        <f>IF(OR(Calculator!prev_total_owed&lt;=0,Calculator!prev_total_owed=""),"",Calculator!prev_pmt_num+1)</f>
        <v/>
      </c>
      <c r="B793" s="68" t="str">
        <f t="shared" si="1"/>
        <v/>
      </c>
      <c r="C793" s="47" t="str">
        <f>IF(A793="","",MIN(D793+Calculator!prev_prin_balance,Calculator!loan_payment+J793))</f>
        <v/>
      </c>
      <c r="D793" s="47" t="str">
        <f>IF(A793="","",ROUND($D$6/12*MAX(0,(Calculator!prev_prin_balance)),2))</f>
        <v/>
      </c>
      <c r="E793" s="47" t="str">
        <f t="shared" si="2"/>
        <v/>
      </c>
      <c r="F793" s="47" t="str">
        <f>IF(A793="","",ROUND(SUM(Calculator!prev_prin_balance,-E793),2))</f>
        <v/>
      </c>
      <c r="G793" s="69" t="str">
        <f t="shared" si="3"/>
        <v/>
      </c>
      <c r="H793" s="47" t="str">
        <f>IF(A793="","",IF(Calculator!prev_prin_balance=0,MIN(Calculator!prev_heloc_prin_balance+Calculator!prev_heloc_int_balance+K793,MAX(0,Calculator!free_cash_flow+Calculator!loan_payment))+IF($O$7="No",0,Calculator!loan_payment+$I$6),IF($O$7="No",Calculator!free_cash_flow,$I$5)))</f>
        <v/>
      </c>
      <c r="I793" s="47" t="str">
        <f>IF(A793="","",IF($O$7="Yes",$I$6+Calculator!loan_payment,0))</f>
        <v/>
      </c>
      <c r="J793" s="47" t="str">
        <f>IF(A793="","",IF(Calculator!prev_prin_balance&lt;=0,0,IF(Calculator!prev_heloc_prin_balance&lt;Calculator!free_cash_flow,MAX(0,MIN($O$6,D793+Calculator!prev_prin_balance+Calculator!loan_payment)),0)))</f>
        <v/>
      </c>
      <c r="K793" s="47" t="str">
        <f>IF(A793="","",ROUND((B793-Calculator!prev_date)*(Calculator!prev_heloc_rate/$O$8)*MAX(0,Calculator!prev_heloc_prin_balance),2))</f>
        <v/>
      </c>
      <c r="L793" s="47" t="str">
        <f>IF(A793="","",MAX(0,MIN(1*H793,Calculator!prev_heloc_int_balance+K793)))</f>
        <v/>
      </c>
      <c r="M793" s="47" t="str">
        <f>IF(A793="","",(Calculator!prev_heloc_int_balance+K793)-L793)</f>
        <v/>
      </c>
      <c r="N793" s="47" t="str">
        <f t="shared" si="4"/>
        <v/>
      </c>
      <c r="O793" s="47" t="str">
        <f>IF(A793="","",Calculator!prev_heloc_prin_balance-N793)</f>
        <v/>
      </c>
      <c r="P793" s="47" t="str">
        <f t="shared" si="16"/>
        <v/>
      </c>
      <c r="Q793" s="40"/>
      <c r="R793" s="67" t="str">
        <f t="shared" si="5"/>
        <v/>
      </c>
      <c r="S793" s="68" t="str">
        <f t="shared" si="6"/>
        <v/>
      </c>
      <c r="T793" s="47" t="str">
        <f t="shared" si="7"/>
        <v/>
      </c>
      <c r="U793" s="47" t="str">
        <f t="shared" si="8"/>
        <v/>
      </c>
      <c r="V793" s="47" t="str">
        <f t="shared" si="9"/>
        <v/>
      </c>
      <c r="W793" s="47" t="str">
        <f t="shared" si="10"/>
        <v/>
      </c>
      <c r="X793" s="40"/>
      <c r="Y793" s="67" t="str">
        <f t="shared" si="11"/>
        <v/>
      </c>
      <c r="Z793" s="68" t="str">
        <f t="shared" si="12"/>
        <v/>
      </c>
      <c r="AA793" s="47" t="str">
        <f>IF(Y793="","",MIN($D$9+Calculator!free_cash_flow,AD792+AB793))</f>
        <v/>
      </c>
      <c r="AB793" s="47" t="str">
        <f t="shared" si="13"/>
        <v/>
      </c>
      <c r="AC793" s="47" t="str">
        <f t="shared" si="14"/>
        <v/>
      </c>
      <c r="AD793" s="47" t="str">
        <f t="shared" si="15"/>
        <v/>
      </c>
    </row>
    <row r="794" ht="12.75" customHeight="1">
      <c r="A794" s="67" t="str">
        <f>IF(OR(Calculator!prev_total_owed&lt;=0,Calculator!prev_total_owed=""),"",Calculator!prev_pmt_num+1)</f>
        <v/>
      </c>
      <c r="B794" s="68" t="str">
        <f t="shared" si="1"/>
        <v/>
      </c>
      <c r="C794" s="47" t="str">
        <f>IF(A794="","",MIN(D794+Calculator!prev_prin_balance,Calculator!loan_payment+J794))</f>
        <v/>
      </c>
      <c r="D794" s="47" t="str">
        <f>IF(A794="","",ROUND($D$6/12*MAX(0,(Calculator!prev_prin_balance)),2))</f>
        <v/>
      </c>
      <c r="E794" s="47" t="str">
        <f t="shared" si="2"/>
        <v/>
      </c>
      <c r="F794" s="47" t="str">
        <f>IF(A794="","",ROUND(SUM(Calculator!prev_prin_balance,-E794),2))</f>
        <v/>
      </c>
      <c r="G794" s="69" t="str">
        <f t="shared" si="3"/>
        <v/>
      </c>
      <c r="H794" s="47" t="str">
        <f>IF(A794="","",IF(Calculator!prev_prin_balance=0,MIN(Calculator!prev_heloc_prin_balance+Calculator!prev_heloc_int_balance+K794,MAX(0,Calculator!free_cash_flow+Calculator!loan_payment))+IF($O$7="No",0,Calculator!loan_payment+$I$6),IF($O$7="No",Calculator!free_cash_flow,$I$5)))</f>
        <v/>
      </c>
      <c r="I794" s="47" t="str">
        <f>IF(A794="","",IF($O$7="Yes",$I$6+Calculator!loan_payment,0))</f>
        <v/>
      </c>
      <c r="J794" s="47" t="str">
        <f>IF(A794="","",IF(Calculator!prev_prin_balance&lt;=0,0,IF(Calculator!prev_heloc_prin_balance&lt;Calculator!free_cash_flow,MAX(0,MIN($O$6,D794+Calculator!prev_prin_balance+Calculator!loan_payment)),0)))</f>
        <v/>
      </c>
      <c r="K794" s="47" t="str">
        <f>IF(A794="","",ROUND((B794-Calculator!prev_date)*(Calculator!prev_heloc_rate/$O$8)*MAX(0,Calculator!prev_heloc_prin_balance),2))</f>
        <v/>
      </c>
      <c r="L794" s="47" t="str">
        <f>IF(A794="","",MAX(0,MIN(1*H794,Calculator!prev_heloc_int_balance+K794)))</f>
        <v/>
      </c>
      <c r="M794" s="47" t="str">
        <f>IF(A794="","",(Calculator!prev_heloc_int_balance+K794)-L794)</f>
        <v/>
      </c>
      <c r="N794" s="47" t="str">
        <f t="shared" si="4"/>
        <v/>
      </c>
      <c r="O794" s="47" t="str">
        <f>IF(A794="","",Calculator!prev_heloc_prin_balance-N794)</f>
        <v/>
      </c>
      <c r="P794" s="47" t="str">
        <f t="shared" si="16"/>
        <v/>
      </c>
      <c r="Q794" s="40"/>
      <c r="R794" s="67" t="str">
        <f t="shared" si="5"/>
        <v/>
      </c>
      <c r="S794" s="68" t="str">
        <f t="shared" si="6"/>
        <v/>
      </c>
      <c r="T794" s="47" t="str">
        <f t="shared" si="7"/>
        <v/>
      </c>
      <c r="U794" s="47" t="str">
        <f t="shared" si="8"/>
        <v/>
      </c>
      <c r="V794" s="47" t="str">
        <f t="shared" si="9"/>
        <v/>
      </c>
      <c r="W794" s="47" t="str">
        <f t="shared" si="10"/>
        <v/>
      </c>
      <c r="X794" s="40"/>
      <c r="Y794" s="67" t="str">
        <f t="shared" si="11"/>
        <v/>
      </c>
      <c r="Z794" s="68" t="str">
        <f t="shared" si="12"/>
        <v/>
      </c>
      <c r="AA794" s="47" t="str">
        <f>IF(Y794="","",MIN($D$9+Calculator!free_cash_flow,AD793+AB794))</f>
        <v/>
      </c>
      <c r="AB794" s="47" t="str">
        <f t="shared" si="13"/>
        <v/>
      </c>
      <c r="AC794" s="47" t="str">
        <f t="shared" si="14"/>
        <v/>
      </c>
      <c r="AD794" s="47" t="str">
        <f t="shared" si="15"/>
        <v/>
      </c>
    </row>
    <row r="795" ht="12.75" customHeight="1">
      <c r="A795" s="67" t="str">
        <f>IF(OR(Calculator!prev_total_owed&lt;=0,Calculator!prev_total_owed=""),"",Calculator!prev_pmt_num+1)</f>
        <v/>
      </c>
      <c r="B795" s="68" t="str">
        <f t="shared" si="1"/>
        <v/>
      </c>
      <c r="C795" s="47" t="str">
        <f>IF(A795="","",MIN(D795+Calculator!prev_prin_balance,Calculator!loan_payment+J795))</f>
        <v/>
      </c>
      <c r="D795" s="47" t="str">
        <f>IF(A795="","",ROUND($D$6/12*MAX(0,(Calculator!prev_prin_balance)),2))</f>
        <v/>
      </c>
      <c r="E795" s="47" t="str">
        <f t="shared" si="2"/>
        <v/>
      </c>
      <c r="F795" s="47" t="str">
        <f>IF(A795="","",ROUND(SUM(Calculator!prev_prin_balance,-E795),2))</f>
        <v/>
      </c>
      <c r="G795" s="69" t="str">
        <f t="shared" si="3"/>
        <v/>
      </c>
      <c r="H795" s="47" t="str">
        <f>IF(A795="","",IF(Calculator!prev_prin_balance=0,MIN(Calculator!prev_heloc_prin_balance+Calculator!prev_heloc_int_balance+K795,MAX(0,Calculator!free_cash_flow+Calculator!loan_payment))+IF($O$7="No",0,Calculator!loan_payment+$I$6),IF($O$7="No",Calculator!free_cash_flow,$I$5)))</f>
        <v/>
      </c>
      <c r="I795" s="47" t="str">
        <f>IF(A795="","",IF($O$7="Yes",$I$6+Calculator!loan_payment,0))</f>
        <v/>
      </c>
      <c r="J795" s="47" t="str">
        <f>IF(A795="","",IF(Calculator!prev_prin_balance&lt;=0,0,IF(Calculator!prev_heloc_prin_balance&lt;Calculator!free_cash_flow,MAX(0,MIN($O$6,D795+Calculator!prev_prin_balance+Calculator!loan_payment)),0)))</f>
        <v/>
      </c>
      <c r="K795" s="47" t="str">
        <f>IF(A795="","",ROUND((B795-Calculator!prev_date)*(Calculator!prev_heloc_rate/$O$8)*MAX(0,Calculator!prev_heloc_prin_balance),2))</f>
        <v/>
      </c>
      <c r="L795" s="47" t="str">
        <f>IF(A795="","",MAX(0,MIN(1*H795,Calculator!prev_heloc_int_balance+K795)))</f>
        <v/>
      </c>
      <c r="M795" s="47" t="str">
        <f>IF(A795="","",(Calculator!prev_heloc_int_balance+K795)-L795)</f>
        <v/>
      </c>
      <c r="N795" s="47" t="str">
        <f t="shared" si="4"/>
        <v/>
      </c>
      <c r="O795" s="47" t="str">
        <f>IF(A795="","",Calculator!prev_heloc_prin_balance-N795)</f>
        <v/>
      </c>
      <c r="P795" s="47" t="str">
        <f t="shared" si="16"/>
        <v/>
      </c>
      <c r="Q795" s="40"/>
      <c r="R795" s="67" t="str">
        <f t="shared" si="5"/>
        <v/>
      </c>
      <c r="S795" s="68" t="str">
        <f t="shared" si="6"/>
        <v/>
      </c>
      <c r="T795" s="47" t="str">
        <f t="shared" si="7"/>
        <v/>
      </c>
      <c r="U795" s="47" t="str">
        <f t="shared" si="8"/>
        <v/>
      </c>
      <c r="V795" s="47" t="str">
        <f t="shared" si="9"/>
        <v/>
      </c>
      <c r="W795" s="47" t="str">
        <f t="shared" si="10"/>
        <v/>
      </c>
      <c r="X795" s="40"/>
      <c r="Y795" s="67" t="str">
        <f t="shared" si="11"/>
        <v/>
      </c>
      <c r="Z795" s="68" t="str">
        <f t="shared" si="12"/>
        <v/>
      </c>
      <c r="AA795" s="47" t="str">
        <f>IF(Y795="","",MIN($D$9+Calculator!free_cash_flow,AD794+AB795))</f>
        <v/>
      </c>
      <c r="AB795" s="47" t="str">
        <f t="shared" si="13"/>
        <v/>
      </c>
      <c r="AC795" s="47" t="str">
        <f t="shared" si="14"/>
        <v/>
      </c>
      <c r="AD795" s="47" t="str">
        <f t="shared" si="15"/>
        <v/>
      </c>
    </row>
    <row r="796" ht="12.75" customHeight="1">
      <c r="A796" s="67" t="str">
        <f>IF(OR(Calculator!prev_total_owed&lt;=0,Calculator!prev_total_owed=""),"",Calculator!prev_pmt_num+1)</f>
        <v/>
      </c>
      <c r="B796" s="68" t="str">
        <f t="shared" si="1"/>
        <v/>
      </c>
      <c r="C796" s="47" t="str">
        <f>IF(A796="","",MIN(D796+Calculator!prev_prin_balance,Calculator!loan_payment+J796))</f>
        <v/>
      </c>
      <c r="D796" s="47" t="str">
        <f>IF(A796="","",ROUND($D$6/12*MAX(0,(Calculator!prev_prin_balance)),2))</f>
        <v/>
      </c>
      <c r="E796" s="47" t="str">
        <f t="shared" si="2"/>
        <v/>
      </c>
      <c r="F796" s="47" t="str">
        <f>IF(A796="","",ROUND(SUM(Calculator!prev_prin_balance,-E796),2))</f>
        <v/>
      </c>
      <c r="G796" s="69" t="str">
        <f t="shared" si="3"/>
        <v/>
      </c>
      <c r="H796" s="47" t="str">
        <f>IF(A796="","",IF(Calculator!prev_prin_balance=0,MIN(Calculator!prev_heloc_prin_balance+Calculator!prev_heloc_int_balance+K796,MAX(0,Calculator!free_cash_flow+Calculator!loan_payment))+IF($O$7="No",0,Calculator!loan_payment+$I$6),IF($O$7="No",Calculator!free_cash_flow,$I$5)))</f>
        <v/>
      </c>
      <c r="I796" s="47" t="str">
        <f>IF(A796="","",IF($O$7="Yes",$I$6+Calculator!loan_payment,0))</f>
        <v/>
      </c>
      <c r="J796" s="47" t="str">
        <f>IF(A796="","",IF(Calculator!prev_prin_balance&lt;=0,0,IF(Calculator!prev_heloc_prin_balance&lt;Calculator!free_cash_flow,MAX(0,MIN($O$6,D796+Calculator!prev_prin_balance+Calculator!loan_payment)),0)))</f>
        <v/>
      </c>
      <c r="K796" s="47" t="str">
        <f>IF(A796="","",ROUND((B796-Calculator!prev_date)*(Calculator!prev_heloc_rate/$O$8)*MAX(0,Calculator!prev_heloc_prin_balance),2))</f>
        <v/>
      </c>
      <c r="L796" s="47" t="str">
        <f>IF(A796="","",MAX(0,MIN(1*H796,Calculator!prev_heloc_int_balance+K796)))</f>
        <v/>
      </c>
      <c r="M796" s="47" t="str">
        <f>IF(A796="","",(Calculator!prev_heloc_int_balance+K796)-L796)</f>
        <v/>
      </c>
      <c r="N796" s="47" t="str">
        <f t="shared" si="4"/>
        <v/>
      </c>
      <c r="O796" s="47" t="str">
        <f>IF(A796="","",Calculator!prev_heloc_prin_balance-N796)</f>
        <v/>
      </c>
      <c r="P796" s="47" t="str">
        <f t="shared" si="16"/>
        <v/>
      </c>
      <c r="Q796" s="40"/>
      <c r="R796" s="67" t="str">
        <f t="shared" si="5"/>
        <v/>
      </c>
      <c r="S796" s="68" t="str">
        <f t="shared" si="6"/>
        <v/>
      </c>
      <c r="T796" s="47" t="str">
        <f t="shared" si="7"/>
        <v/>
      </c>
      <c r="U796" s="47" t="str">
        <f t="shared" si="8"/>
        <v/>
      </c>
      <c r="V796" s="47" t="str">
        <f t="shared" si="9"/>
        <v/>
      </c>
      <c r="W796" s="47" t="str">
        <f t="shared" si="10"/>
        <v/>
      </c>
      <c r="X796" s="40"/>
      <c r="Y796" s="67" t="str">
        <f t="shared" si="11"/>
        <v/>
      </c>
      <c r="Z796" s="68" t="str">
        <f t="shared" si="12"/>
        <v/>
      </c>
      <c r="AA796" s="47" t="str">
        <f>IF(Y796="","",MIN($D$9+Calculator!free_cash_flow,AD795+AB796))</f>
        <v/>
      </c>
      <c r="AB796" s="47" t="str">
        <f t="shared" si="13"/>
        <v/>
      </c>
      <c r="AC796" s="47" t="str">
        <f t="shared" si="14"/>
        <v/>
      </c>
      <c r="AD796" s="47" t="str">
        <f t="shared" si="15"/>
        <v/>
      </c>
    </row>
    <row r="797" ht="12.75" customHeight="1">
      <c r="A797" s="67" t="str">
        <f>IF(OR(Calculator!prev_total_owed&lt;=0,Calculator!prev_total_owed=""),"",Calculator!prev_pmt_num+1)</f>
        <v/>
      </c>
      <c r="B797" s="68" t="str">
        <f t="shared" si="1"/>
        <v/>
      </c>
      <c r="C797" s="47" t="str">
        <f>IF(A797="","",MIN(D797+Calculator!prev_prin_balance,Calculator!loan_payment+J797))</f>
        <v/>
      </c>
      <c r="D797" s="47" t="str">
        <f>IF(A797="","",ROUND($D$6/12*MAX(0,(Calculator!prev_prin_balance)),2))</f>
        <v/>
      </c>
      <c r="E797" s="47" t="str">
        <f t="shared" si="2"/>
        <v/>
      </c>
      <c r="F797" s="47" t="str">
        <f>IF(A797="","",ROUND(SUM(Calculator!prev_prin_balance,-E797),2))</f>
        <v/>
      </c>
      <c r="G797" s="69" t="str">
        <f t="shared" si="3"/>
        <v/>
      </c>
      <c r="H797" s="47" t="str">
        <f>IF(A797="","",IF(Calculator!prev_prin_balance=0,MIN(Calculator!prev_heloc_prin_balance+Calculator!prev_heloc_int_balance+K797,MAX(0,Calculator!free_cash_flow+Calculator!loan_payment))+IF($O$7="No",0,Calculator!loan_payment+$I$6),IF($O$7="No",Calculator!free_cash_flow,$I$5)))</f>
        <v/>
      </c>
      <c r="I797" s="47" t="str">
        <f>IF(A797="","",IF($O$7="Yes",$I$6+Calculator!loan_payment,0))</f>
        <v/>
      </c>
      <c r="J797" s="47" t="str">
        <f>IF(A797="","",IF(Calculator!prev_prin_balance&lt;=0,0,IF(Calculator!prev_heloc_prin_balance&lt;Calculator!free_cash_flow,MAX(0,MIN($O$6,D797+Calculator!prev_prin_balance+Calculator!loan_payment)),0)))</f>
        <v/>
      </c>
      <c r="K797" s="47" t="str">
        <f>IF(A797="","",ROUND((B797-Calculator!prev_date)*(Calculator!prev_heloc_rate/$O$8)*MAX(0,Calculator!prev_heloc_prin_balance),2))</f>
        <v/>
      </c>
      <c r="L797" s="47" t="str">
        <f>IF(A797="","",MAX(0,MIN(1*H797,Calculator!prev_heloc_int_balance+K797)))</f>
        <v/>
      </c>
      <c r="M797" s="47" t="str">
        <f>IF(A797="","",(Calculator!prev_heloc_int_balance+K797)-L797)</f>
        <v/>
      </c>
      <c r="N797" s="47" t="str">
        <f t="shared" si="4"/>
        <v/>
      </c>
      <c r="O797" s="47" t="str">
        <f>IF(A797="","",Calculator!prev_heloc_prin_balance-N797)</f>
        <v/>
      </c>
      <c r="P797" s="47" t="str">
        <f t="shared" si="16"/>
        <v/>
      </c>
      <c r="Q797" s="40"/>
      <c r="R797" s="67" t="str">
        <f t="shared" si="5"/>
        <v/>
      </c>
      <c r="S797" s="68" t="str">
        <f t="shared" si="6"/>
        <v/>
      </c>
      <c r="T797" s="47" t="str">
        <f t="shared" si="7"/>
        <v/>
      </c>
      <c r="U797" s="47" t="str">
        <f t="shared" si="8"/>
        <v/>
      </c>
      <c r="V797" s="47" t="str">
        <f t="shared" si="9"/>
        <v/>
      </c>
      <c r="W797" s="47" t="str">
        <f t="shared" si="10"/>
        <v/>
      </c>
      <c r="X797" s="40"/>
      <c r="Y797" s="67" t="str">
        <f t="shared" si="11"/>
        <v/>
      </c>
      <c r="Z797" s="68" t="str">
        <f t="shared" si="12"/>
        <v/>
      </c>
      <c r="AA797" s="47" t="str">
        <f>IF(Y797="","",MIN($D$9+Calculator!free_cash_flow,AD796+AB797))</f>
        <v/>
      </c>
      <c r="AB797" s="47" t="str">
        <f t="shared" si="13"/>
        <v/>
      </c>
      <c r="AC797" s="47" t="str">
        <f t="shared" si="14"/>
        <v/>
      </c>
      <c r="AD797" s="47" t="str">
        <f t="shared" si="15"/>
        <v/>
      </c>
    </row>
    <row r="798" ht="12.75" customHeight="1">
      <c r="A798" s="67" t="str">
        <f>IF(OR(Calculator!prev_total_owed&lt;=0,Calculator!prev_total_owed=""),"",Calculator!prev_pmt_num+1)</f>
        <v/>
      </c>
      <c r="B798" s="68" t="str">
        <f t="shared" si="1"/>
        <v/>
      </c>
      <c r="C798" s="47" t="str">
        <f>IF(A798="","",MIN(D798+Calculator!prev_prin_balance,Calculator!loan_payment+J798))</f>
        <v/>
      </c>
      <c r="D798" s="47" t="str">
        <f>IF(A798="","",ROUND($D$6/12*MAX(0,(Calculator!prev_prin_balance)),2))</f>
        <v/>
      </c>
      <c r="E798" s="47" t="str">
        <f t="shared" si="2"/>
        <v/>
      </c>
      <c r="F798" s="47" t="str">
        <f>IF(A798="","",ROUND(SUM(Calculator!prev_prin_balance,-E798),2))</f>
        <v/>
      </c>
      <c r="G798" s="69" t="str">
        <f t="shared" si="3"/>
        <v/>
      </c>
      <c r="H798" s="47" t="str">
        <f>IF(A798="","",IF(Calculator!prev_prin_balance=0,MIN(Calculator!prev_heloc_prin_balance+Calculator!prev_heloc_int_balance+K798,MAX(0,Calculator!free_cash_flow+Calculator!loan_payment))+IF($O$7="No",0,Calculator!loan_payment+$I$6),IF($O$7="No",Calculator!free_cash_flow,$I$5)))</f>
        <v/>
      </c>
      <c r="I798" s="47" t="str">
        <f>IF(A798="","",IF($O$7="Yes",$I$6+Calculator!loan_payment,0))</f>
        <v/>
      </c>
      <c r="J798" s="47" t="str">
        <f>IF(A798="","",IF(Calculator!prev_prin_balance&lt;=0,0,IF(Calculator!prev_heloc_prin_balance&lt;Calculator!free_cash_flow,MAX(0,MIN($O$6,D798+Calculator!prev_prin_balance+Calculator!loan_payment)),0)))</f>
        <v/>
      </c>
      <c r="K798" s="47" t="str">
        <f>IF(A798="","",ROUND((B798-Calculator!prev_date)*(Calculator!prev_heloc_rate/$O$8)*MAX(0,Calculator!prev_heloc_prin_balance),2))</f>
        <v/>
      </c>
      <c r="L798" s="47" t="str">
        <f>IF(A798="","",MAX(0,MIN(1*H798,Calculator!prev_heloc_int_balance+K798)))</f>
        <v/>
      </c>
      <c r="M798" s="47" t="str">
        <f>IF(A798="","",(Calculator!prev_heloc_int_balance+K798)-L798)</f>
        <v/>
      </c>
      <c r="N798" s="47" t="str">
        <f t="shared" si="4"/>
        <v/>
      </c>
      <c r="O798" s="47" t="str">
        <f>IF(A798="","",Calculator!prev_heloc_prin_balance-N798)</f>
        <v/>
      </c>
      <c r="P798" s="47" t="str">
        <f t="shared" si="16"/>
        <v/>
      </c>
      <c r="Q798" s="40"/>
      <c r="R798" s="67" t="str">
        <f t="shared" si="5"/>
        <v/>
      </c>
      <c r="S798" s="68" t="str">
        <f t="shared" si="6"/>
        <v/>
      </c>
      <c r="T798" s="47" t="str">
        <f t="shared" si="7"/>
        <v/>
      </c>
      <c r="U798" s="47" t="str">
        <f t="shared" si="8"/>
        <v/>
      </c>
      <c r="V798" s="47" t="str">
        <f t="shared" si="9"/>
        <v/>
      </c>
      <c r="W798" s="47" t="str">
        <f t="shared" si="10"/>
        <v/>
      </c>
      <c r="X798" s="40"/>
      <c r="Y798" s="67" t="str">
        <f t="shared" si="11"/>
        <v/>
      </c>
      <c r="Z798" s="68" t="str">
        <f t="shared" si="12"/>
        <v/>
      </c>
      <c r="AA798" s="47" t="str">
        <f>IF(Y798="","",MIN($D$9+Calculator!free_cash_flow,AD797+AB798))</f>
        <v/>
      </c>
      <c r="AB798" s="47" t="str">
        <f t="shared" si="13"/>
        <v/>
      </c>
      <c r="AC798" s="47" t="str">
        <f t="shared" si="14"/>
        <v/>
      </c>
      <c r="AD798" s="47" t="str">
        <f t="shared" si="15"/>
        <v/>
      </c>
    </row>
    <row r="799" ht="12.75" customHeight="1">
      <c r="A799" s="67" t="str">
        <f>IF(OR(Calculator!prev_total_owed&lt;=0,Calculator!prev_total_owed=""),"",Calculator!prev_pmt_num+1)</f>
        <v/>
      </c>
      <c r="B799" s="68" t="str">
        <f t="shared" si="1"/>
        <v/>
      </c>
      <c r="C799" s="47" t="str">
        <f>IF(A799="","",MIN(D799+Calculator!prev_prin_balance,Calculator!loan_payment+J799))</f>
        <v/>
      </c>
      <c r="D799" s="47" t="str">
        <f>IF(A799="","",ROUND($D$6/12*MAX(0,(Calculator!prev_prin_balance)),2))</f>
        <v/>
      </c>
      <c r="E799" s="47" t="str">
        <f t="shared" si="2"/>
        <v/>
      </c>
      <c r="F799" s="47" t="str">
        <f>IF(A799="","",ROUND(SUM(Calculator!prev_prin_balance,-E799),2))</f>
        <v/>
      </c>
      <c r="G799" s="69" t="str">
        <f t="shared" si="3"/>
        <v/>
      </c>
      <c r="H799" s="47" t="str">
        <f>IF(A799="","",IF(Calculator!prev_prin_balance=0,MIN(Calculator!prev_heloc_prin_balance+Calculator!prev_heloc_int_balance+K799,MAX(0,Calculator!free_cash_flow+Calculator!loan_payment))+IF($O$7="No",0,Calculator!loan_payment+$I$6),IF($O$7="No",Calculator!free_cash_flow,$I$5)))</f>
        <v/>
      </c>
      <c r="I799" s="47" t="str">
        <f>IF(A799="","",IF($O$7="Yes",$I$6+Calculator!loan_payment,0))</f>
        <v/>
      </c>
      <c r="J799" s="47" t="str">
        <f>IF(A799="","",IF(Calculator!prev_prin_balance&lt;=0,0,IF(Calculator!prev_heloc_prin_balance&lt;Calculator!free_cash_flow,MAX(0,MIN($O$6,D799+Calculator!prev_prin_balance+Calculator!loan_payment)),0)))</f>
        <v/>
      </c>
      <c r="K799" s="47" t="str">
        <f>IF(A799="","",ROUND((B799-Calculator!prev_date)*(Calculator!prev_heloc_rate/$O$8)*MAX(0,Calculator!prev_heloc_prin_balance),2))</f>
        <v/>
      </c>
      <c r="L799" s="47" t="str">
        <f>IF(A799="","",MAX(0,MIN(1*H799,Calculator!prev_heloc_int_balance+K799)))</f>
        <v/>
      </c>
      <c r="M799" s="47" t="str">
        <f>IF(A799="","",(Calculator!prev_heloc_int_balance+K799)-L799)</f>
        <v/>
      </c>
      <c r="N799" s="47" t="str">
        <f t="shared" si="4"/>
        <v/>
      </c>
      <c r="O799" s="47" t="str">
        <f>IF(A799="","",Calculator!prev_heloc_prin_balance-N799)</f>
        <v/>
      </c>
      <c r="P799" s="47" t="str">
        <f t="shared" si="16"/>
        <v/>
      </c>
      <c r="Q799" s="40"/>
      <c r="R799" s="67" t="str">
        <f t="shared" si="5"/>
        <v/>
      </c>
      <c r="S799" s="68" t="str">
        <f t="shared" si="6"/>
        <v/>
      </c>
      <c r="T799" s="47" t="str">
        <f t="shared" si="7"/>
        <v/>
      </c>
      <c r="U799" s="47" t="str">
        <f t="shared" si="8"/>
        <v/>
      </c>
      <c r="V799" s="47" t="str">
        <f t="shared" si="9"/>
        <v/>
      </c>
      <c r="W799" s="47" t="str">
        <f t="shared" si="10"/>
        <v/>
      </c>
      <c r="X799" s="40"/>
      <c r="Y799" s="67" t="str">
        <f t="shared" si="11"/>
        <v/>
      </c>
      <c r="Z799" s="68" t="str">
        <f t="shared" si="12"/>
        <v/>
      </c>
      <c r="AA799" s="47" t="str">
        <f>IF(Y799="","",MIN($D$9+Calculator!free_cash_flow,AD798+AB799))</f>
        <v/>
      </c>
      <c r="AB799" s="47" t="str">
        <f t="shared" si="13"/>
        <v/>
      </c>
      <c r="AC799" s="47" t="str">
        <f t="shared" si="14"/>
        <v/>
      </c>
      <c r="AD799" s="47" t="str">
        <f t="shared" si="15"/>
        <v/>
      </c>
    </row>
    <row r="800" ht="12.75" customHeight="1">
      <c r="A800" s="67" t="str">
        <f>IF(OR(Calculator!prev_total_owed&lt;=0,Calculator!prev_total_owed=""),"",Calculator!prev_pmt_num+1)</f>
        <v/>
      </c>
      <c r="B800" s="68" t="str">
        <f t="shared" si="1"/>
        <v/>
      </c>
      <c r="C800" s="47" t="str">
        <f>IF(A800="","",MIN(D800+Calculator!prev_prin_balance,Calculator!loan_payment+J800))</f>
        <v/>
      </c>
      <c r="D800" s="47" t="str">
        <f>IF(A800="","",ROUND($D$6/12*MAX(0,(Calculator!prev_prin_balance)),2))</f>
        <v/>
      </c>
      <c r="E800" s="47" t="str">
        <f t="shared" si="2"/>
        <v/>
      </c>
      <c r="F800" s="47" t="str">
        <f>IF(A800="","",ROUND(SUM(Calculator!prev_prin_balance,-E800),2))</f>
        <v/>
      </c>
      <c r="G800" s="69" t="str">
        <f t="shared" si="3"/>
        <v/>
      </c>
      <c r="H800" s="47" t="str">
        <f>IF(A800="","",IF(Calculator!prev_prin_balance=0,MIN(Calculator!prev_heloc_prin_balance+Calculator!prev_heloc_int_balance+K800,MAX(0,Calculator!free_cash_flow+Calculator!loan_payment))+IF($O$7="No",0,Calculator!loan_payment+$I$6),IF($O$7="No",Calculator!free_cash_flow,$I$5)))</f>
        <v/>
      </c>
      <c r="I800" s="47" t="str">
        <f>IF(A800="","",IF($O$7="Yes",$I$6+Calculator!loan_payment,0))</f>
        <v/>
      </c>
      <c r="J800" s="47" t="str">
        <f>IF(A800="","",IF(Calculator!prev_prin_balance&lt;=0,0,IF(Calculator!prev_heloc_prin_balance&lt;Calculator!free_cash_flow,MAX(0,MIN($O$6,D800+Calculator!prev_prin_balance+Calculator!loan_payment)),0)))</f>
        <v/>
      </c>
      <c r="K800" s="47" t="str">
        <f>IF(A800="","",ROUND((B800-Calculator!prev_date)*(Calculator!prev_heloc_rate/$O$8)*MAX(0,Calculator!prev_heloc_prin_balance),2))</f>
        <v/>
      </c>
      <c r="L800" s="47" t="str">
        <f>IF(A800="","",MAX(0,MIN(1*H800,Calculator!prev_heloc_int_balance+K800)))</f>
        <v/>
      </c>
      <c r="M800" s="47" t="str">
        <f>IF(A800="","",(Calculator!prev_heloc_int_balance+K800)-L800)</f>
        <v/>
      </c>
      <c r="N800" s="47" t="str">
        <f t="shared" si="4"/>
        <v/>
      </c>
      <c r="O800" s="47" t="str">
        <f>IF(A800="","",Calculator!prev_heloc_prin_balance-N800)</f>
        <v/>
      </c>
      <c r="P800" s="47" t="str">
        <f t="shared" si="16"/>
        <v/>
      </c>
      <c r="Q800" s="40"/>
      <c r="R800" s="67" t="str">
        <f t="shared" si="5"/>
        <v/>
      </c>
      <c r="S800" s="68" t="str">
        <f t="shared" si="6"/>
        <v/>
      </c>
      <c r="T800" s="47" t="str">
        <f t="shared" si="7"/>
        <v/>
      </c>
      <c r="U800" s="47" t="str">
        <f t="shared" si="8"/>
        <v/>
      </c>
      <c r="V800" s="47" t="str">
        <f t="shared" si="9"/>
        <v/>
      </c>
      <c r="W800" s="47" t="str">
        <f t="shared" si="10"/>
        <v/>
      </c>
      <c r="X800" s="40"/>
      <c r="Y800" s="67" t="str">
        <f t="shared" si="11"/>
        <v/>
      </c>
      <c r="Z800" s="68" t="str">
        <f t="shared" si="12"/>
        <v/>
      </c>
      <c r="AA800" s="47" t="str">
        <f>IF(Y800="","",MIN($D$9+Calculator!free_cash_flow,AD799+AB800))</f>
        <v/>
      </c>
      <c r="AB800" s="47" t="str">
        <f t="shared" si="13"/>
        <v/>
      </c>
      <c r="AC800" s="47" t="str">
        <f t="shared" si="14"/>
        <v/>
      </c>
      <c r="AD800" s="47" t="str">
        <f t="shared" si="15"/>
        <v/>
      </c>
    </row>
    <row r="801" ht="12.75" customHeight="1">
      <c r="A801" s="67" t="str">
        <f>IF(OR(Calculator!prev_total_owed&lt;=0,Calculator!prev_total_owed=""),"",Calculator!prev_pmt_num+1)</f>
        <v/>
      </c>
      <c r="B801" s="68" t="str">
        <f t="shared" si="1"/>
        <v/>
      </c>
      <c r="C801" s="47" t="str">
        <f>IF(A801="","",MIN(D801+Calculator!prev_prin_balance,Calculator!loan_payment+J801))</f>
        <v/>
      </c>
      <c r="D801" s="47" t="str">
        <f>IF(A801="","",ROUND($D$6/12*MAX(0,(Calculator!prev_prin_balance)),2))</f>
        <v/>
      </c>
      <c r="E801" s="47" t="str">
        <f t="shared" si="2"/>
        <v/>
      </c>
      <c r="F801" s="47" t="str">
        <f>IF(A801="","",ROUND(SUM(Calculator!prev_prin_balance,-E801),2))</f>
        <v/>
      </c>
      <c r="G801" s="69" t="str">
        <f t="shared" si="3"/>
        <v/>
      </c>
      <c r="H801" s="47" t="str">
        <f>IF(A801="","",IF(Calculator!prev_prin_balance=0,MIN(Calculator!prev_heloc_prin_balance+Calculator!prev_heloc_int_balance+K801,MAX(0,Calculator!free_cash_flow+Calculator!loan_payment))+IF($O$7="No",0,Calculator!loan_payment+$I$6),IF($O$7="No",Calculator!free_cash_flow,$I$5)))</f>
        <v/>
      </c>
      <c r="I801" s="47" t="str">
        <f>IF(A801="","",IF($O$7="Yes",$I$6+Calculator!loan_payment,0))</f>
        <v/>
      </c>
      <c r="J801" s="47" t="str">
        <f>IF(A801="","",IF(Calculator!prev_prin_balance&lt;=0,0,IF(Calculator!prev_heloc_prin_balance&lt;Calculator!free_cash_flow,MAX(0,MIN($O$6,D801+Calculator!prev_prin_balance+Calculator!loan_payment)),0)))</f>
        <v/>
      </c>
      <c r="K801" s="47" t="str">
        <f>IF(A801="","",ROUND((B801-Calculator!prev_date)*(Calculator!prev_heloc_rate/$O$8)*MAX(0,Calculator!prev_heloc_prin_balance),2))</f>
        <v/>
      </c>
      <c r="L801" s="47" t="str">
        <f>IF(A801="","",MAX(0,MIN(1*H801,Calculator!prev_heloc_int_balance+K801)))</f>
        <v/>
      </c>
      <c r="M801" s="47" t="str">
        <f>IF(A801="","",(Calculator!prev_heloc_int_balance+K801)-L801)</f>
        <v/>
      </c>
      <c r="N801" s="47" t="str">
        <f t="shared" si="4"/>
        <v/>
      </c>
      <c r="O801" s="47" t="str">
        <f>IF(A801="","",Calculator!prev_heloc_prin_balance-N801)</f>
        <v/>
      </c>
      <c r="P801" s="47" t="str">
        <f t="shared" si="16"/>
        <v/>
      </c>
      <c r="Q801" s="40"/>
      <c r="R801" s="67" t="str">
        <f t="shared" si="5"/>
        <v/>
      </c>
      <c r="S801" s="68" t="str">
        <f t="shared" si="6"/>
        <v/>
      </c>
      <c r="T801" s="47" t="str">
        <f t="shared" si="7"/>
        <v/>
      </c>
      <c r="U801" s="47" t="str">
        <f t="shared" si="8"/>
        <v/>
      </c>
      <c r="V801" s="47" t="str">
        <f t="shared" si="9"/>
        <v/>
      </c>
      <c r="W801" s="47" t="str">
        <f t="shared" si="10"/>
        <v/>
      </c>
      <c r="X801" s="40"/>
      <c r="Y801" s="67" t="str">
        <f t="shared" si="11"/>
        <v/>
      </c>
      <c r="Z801" s="68" t="str">
        <f t="shared" si="12"/>
        <v/>
      </c>
      <c r="AA801" s="47" t="str">
        <f>IF(Y801="","",MIN($D$9+Calculator!free_cash_flow,AD800+AB801))</f>
        <v/>
      </c>
      <c r="AB801" s="47" t="str">
        <f t="shared" si="13"/>
        <v/>
      </c>
      <c r="AC801" s="47" t="str">
        <f t="shared" si="14"/>
        <v/>
      </c>
      <c r="AD801" s="47" t="str">
        <f t="shared" si="15"/>
        <v/>
      </c>
    </row>
    <row r="802" ht="12.75" customHeight="1">
      <c r="A802" s="67" t="str">
        <f>IF(OR(Calculator!prev_total_owed&lt;=0,Calculator!prev_total_owed=""),"",Calculator!prev_pmt_num+1)</f>
        <v/>
      </c>
      <c r="B802" s="68" t="str">
        <f t="shared" si="1"/>
        <v/>
      </c>
      <c r="C802" s="47" t="str">
        <f>IF(A802="","",MIN(D802+Calculator!prev_prin_balance,Calculator!loan_payment+J802))</f>
        <v/>
      </c>
      <c r="D802" s="47" t="str">
        <f>IF(A802="","",ROUND($D$6/12*MAX(0,(Calculator!prev_prin_balance)),2))</f>
        <v/>
      </c>
      <c r="E802" s="47" t="str">
        <f t="shared" si="2"/>
        <v/>
      </c>
      <c r="F802" s="47" t="str">
        <f>IF(A802="","",ROUND(SUM(Calculator!prev_prin_balance,-E802),2))</f>
        <v/>
      </c>
      <c r="G802" s="69" t="str">
        <f t="shared" si="3"/>
        <v/>
      </c>
      <c r="H802" s="47" t="str">
        <f>IF(A802="","",IF(Calculator!prev_prin_balance=0,MIN(Calculator!prev_heloc_prin_balance+Calculator!prev_heloc_int_balance+K802,MAX(0,Calculator!free_cash_flow+Calculator!loan_payment))+IF($O$7="No",0,Calculator!loan_payment+$I$6),IF($O$7="No",Calculator!free_cash_flow,$I$5)))</f>
        <v/>
      </c>
      <c r="I802" s="47" t="str">
        <f>IF(A802="","",IF($O$7="Yes",$I$6+Calculator!loan_payment,0))</f>
        <v/>
      </c>
      <c r="J802" s="47" t="str">
        <f>IF(A802="","",IF(Calculator!prev_prin_balance&lt;=0,0,IF(Calculator!prev_heloc_prin_balance&lt;Calculator!free_cash_flow,MAX(0,MIN($O$6,D802+Calculator!prev_prin_balance+Calculator!loan_payment)),0)))</f>
        <v/>
      </c>
      <c r="K802" s="47" t="str">
        <f>IF(A802="","",ROUND((B802-Calculator!prev_date)*(Calculator!prev_heloc_rate/$O$8)*MAX(0,Calculator!prev_heloc_prin_balance),2))</f>
        <v/>
      </c>
      <c r="L802" s="47" t="str">
        <f>IF(A802="","",MAX(0,MIN(1*H802,Calculator!prev_heloc_int_balance+K802)))</f>
        <v/>
      </c>
      <c r="M802" s="47" t="str">
        <f>IF(A802="","",(Calculator!prev_heloc_int_balance+K802)-L802)</f>
        <v/>
      </c>
      <c r="N802" s="47" t="str">
        <f t="shared" si="4"/>
        <v/>
      </c>
      <c r="O802" s="47" t="str">
        <f>IF(A802="","",Calculator!prev_heloc_prin_balance-N802)</f>
        <v/>
      </c>
      <c r="P802" s="47" t="str">
        <f t="shared" si="16"/>
        <v/>
      </c>
      <c r="Q802" s="40"/>
      <c r="R802" s="67" t="str">
        <f t="shared" si="5"/>
        <v/>
      </c>
      <c r="S802" s="68" t="str">
        <f t="shared" si="6"/>
        <v/>
      </c>
      <c r="T802" s="47" t="str">
        <f t="shared" si="7"/>
        <v/>
      </c>
      <c r="U802" s="47" t="str">
        <f t="shared" si="8"/>
        <v/>
      </c>
      <c r="V802" s="47" t="str">
        <f t="shared" si="9"/>
        <v/>
      </c>
      <c r="W802" s="47" t="str">
        <f t="shared" si="10"/>
        <v/>
      </c>
      <c r="X802" s="40"/>
      <c r="Y802" s="67" t="str">
        <f t="shared" si="11"/>
        <v/>
      </c>
      <c r="Z802" s="68" t="str">
        <f t="shared" si="12"/>
        <v/>
      </c>
      <c r="AA802" s="47" t="str">
        <f>IF(Y802="","",MIN($D$9+Calculator!free_cash_flow,AD801+AB802))</f>
        <v/>
      </c>
      <c r="AB802" s="47" t="str">
        <f t="shared" si="13"/>
        <v/>
      </c>
      <c r="AC802" s="47" t="str">
        <f t="shared" si="14"/>
        <v/>
      </c>
      <c r="AD802" s="47" t="str">
        <f t="shared" si="15"/>
        <v/>
      </c>
    </row>
    <row r="803" ht="12.75" customHeight="1">
      <c r="A803" s="67" t="str">
        <f>IF(OR(Calculator!prev_total_owed&lt;=0,Calculator!prev_total_owed=""),"",Calculator!prev_pmt_num+1)</f>
        <v/>
      </c>
      <c r="B803" s="68" t="str">
        <f t="shared" si="1"/>
        <v/>
      </c>
      <c r="C803" s="47" t="str">
        <f>IF(A803="","",MIN(D803+Calculator!prev_prin_balance,Calculator!loan_payment+J803))</f>
        <v/>
      </c>
      <c r="D803" s="47" t="str">
        <f>IF(A803="","",ROUND($D$6/12*MAX(0,(Calculator!prev_prin_balance)),2))</f>
        <v/>
      </c>
      <c r="E803" s="47" t="str">
        <f t="shared" si="2"/>
        <v/>
      </c>
      <c r="F803" s="47" t="str">
        <f>IF(A803="","",ROUND(SUM(Calculator!prev_prin_balance,-E803),2))</f>
        <v/>
      </c>
      <c r="G803" s="69" t="str">
        <f t="shared" si="3"/>
        <v/>
      </c>
      <c r="H803" s="47" t="str">
        <f>IF(A803="","",IF(Calculator!prev_prin_balance=0,MIN(Calculator!prev_heloc_prin_balance+Calculator!prev_heloc_int_balance+K803,MAX(0,Calculator!free_cash_flow+Calculator!loan_payment))+IF($O$7="No",0,Calculator!loan_payment+$I$6),IF($O$7="No",Calculator!free_cash_flow,$I$5)))</f>
        <v/>
      </c>
      <c r="I803" s="47" t="str">
        <f>IF(A803="","",IF($O$7="Yes",$I$6+Calculator!loan_payment,0))</f>
        <v/>
      </c>
      <c r="J803" s="47" t="str">
        <f>IF(A803="","",IF(Calculator!prev_prin_balance&lt;=0,0,IF(Calculator!prev_heloc_prin_balance&lt;Calculator!free_cash_flow,MAX(0,MIN($O$6,D803+Calculator!prev_prin_balance+Calculator!loan_payment)),0)))</f>
        <v/>
      </c>
      <c r="K803" s="47" t="str">
        <f>IF(A803="","",ROUND((B803-Calculator!prev_date)*(Calculator!prev_heloc_rate/$O$8)*MAX(0,Calculator!prev_heloc_prin_balance),2))</f>
        <v/>
      </c>
      <c r="L803" s="47" t="str">
        <f>IF(A803="","",MAX(0,MIN(1*H803,Calculator!prev_heloc_int_balance+K803)))</f>
        <v/>
      </c>
      <c r="M803" s="47" t="str">
        <f>IF(A803="","",(Calculator!prev_heloc_int_balance+K803)-L803)</f>
        <v/>
      </c>
      <c r="N803" s="47" t="str">
        <f t="shared" si="4"/>
        <v/>
      </c>
      <c r="O803" s="47" t="str">
        <f>IF(A803="","",Calculator!prev_heloc_prin_balance-N803)</f>
        <v/>
      </c>
      <c r="P803" s="47" t="str">
        <f t="shared" si="16"/>
        <v/>
      </c>
      <c r="Q803" s="40"/>
      <c r="R803" s="67" t="str">
        <f t="shared" si="5"/>
        <v/>
      </c>
      <c r="S803" s="68" t="str">
        <f t="shared" si="6"/>
        <v/>
      </c>
      <c r="T803" s="47" t="str">
        <f t="shared" si="7"/>
        <v/>
      </c>
      <c r="U803" s="47" t="str">
        <f t="shared" si="8"/>
        <v/>
      </c>
      <c r="V803" s="47" t="str">
        <f t="shared" si="9"/>
        <v/>
      </c>
      <c r="W803" s="47" t="str">
        <f t="shared" si="10"/>
        <v/>
      </c>
      <c r="X803" s="40"/>
      <c r="Y803" s="67" t="str">
        <f t="shared" si="11"/>
        <v/>
      </c>
      <c r="Z803" s="68" t="str">
        <f t="shared" si="12"/>
        <v/>
      </c>
      <c r="AA803" s="47" t="str">
        <f>IF(Y803="","",MIN($D$9+Calculator!free_cash_flow,AD802+AB803))</f>
        <v/>
      </c>
      <c r="AB803" s="47" t="str">
        <f t="shared" si="13"/>
        <v/>
      </c>
      <c r="AC803" s="47" t="str">
        <f t="shared" si="14"/>
        <v/>
      </c>
      <c r="AD803" s="47" t="str">
        <f t="shared" si="15"/>
        <v/>
      </c>
    </row>
    <row r="804" ht="12.75" customHeight="1">
      <c r="A804" s="67" t="str">
        <f>IF(OR(Calculator!prev_total_owed&lt;=0,Calculator!prev_total_owed=""),"",Calculator!prev_pmt_num+1)</f>
        <v/>
      </c>
      <c r="B804" s="68" t="str">
        <f t="shared" si="1"/>
        <v/>
      </c>
      <c r="C804" s="47" t="str">
        <f>IF(A804="","",MIN(D804+Calculator!prev_prin_balance,Calculator!loan_payment+J804))</f>
        <v/>
      </c>
      <c r="D804" s="47" t="str">
        <f>IF(A804="","",ROUND($D$6/12*MAX(0,(Calculator!prev_prin_balance)),2))</f>
        <v/>
      </c>
      <c r="E804" s="47" t="str">
        <f t="shared" si="2"/>
        <v/>
      </c>
      <c r="F804" s="47" t="str">
        <f>IF(A804="","",ROUND(SUM(Calculator!prev_prin_balance,-E804),2))</f>
        <v/>
      </c>
      <c r="G804" s="69" t="str">
        <f t="shared" si="3"/>
        <v/>
      </c>
      <c r="H804" s="47" t="str">
        <f>IF(A804="","",IF(Calculator!prev_prin_balance=0,MIN(Calculator!prev_heloc_prin_balance+Calculator!prev_heloc_int_balance+K804,MAX(0,Calculator!free_cash_flow+Calculator!loan_payment))+IF($O$7="No",0,Calculator!loan_payment+$I$6),IF($O$7="No",Calculator!free_cash_flow,$I$5)))</f>
        <v/>
      </c>
      <c r="I804" s="47" t="str">
        <f>IF(A804="","",IF($O$7="Yes",$I$6+Calculator!loan_payment,0))</f>
        <v/>
      </c>
      <c r="J804" s="47" t="str">
        <f>IF(A804="","",IF(Calculator!prev_prin_balance&lt;=0,0,IF(Calculator!prev_heloc_prin_balance&lt;Calculator!free_cash_flow,MAX(0,MIN($O$6,D804+Calculator!prev_prin_balance+Calculator!loan_payment)),0)))</f>
        <v/>
      </c>
      <c r="K804" s="47" t="str">
        <f>IF(A804="","",ROUND((B804-Calculator!prev_date)*(Calculator!prev_heloc_rate/$O$8)*MAX(0,Calculator!prev_heloc_prin_balance),2))</f>
        <v/>
      </c>
      <c r="L804" s="47" t="str">
        <f>IF(A804="","",MAX(0,MIN(1*H804,Calculator!prev_heloc_int_balance+K804)))</f>
        <v/>
      </c>
      <c r="M804" s="47" t="str">
        <f>IF(A804="","",(Calculator!prev_heloc_int_balance+K804)-L804)</f>
        <v/>
      </c>
      <c r="N804" s="47" t="str">
        <f t="shared" si="4"/>
        <v/>
      </c>
      <c r="O804" s="47" t="str">
        <f>IF(A804="","",Calculator!prev_heloc_prin_balance-N804)</f>
        <v/>
      </c>
      <c r="P804" s="47" t="str">
        <f t="shared" si="16"/>
        <v/>
      </c>
      <c r="Q804" s="40"/>
      <c r="R804" s="67" t="str">
        <f t="shared" si="5"/>
        <v/>
      </c>
      <c r="S804" s="68" t="str">
        <f t="shared" si="6"/>
        <v/>
      </c>
      <c r="T804" s="47" t="str">
        <f t="shared" si="7"/>
        <v/>
      </c>
      <c r="U804" s="47" t="str">
        <f t="shared" si="8"/>
        <v/>
      </c>
      <c r="V804" s="47" t="str">
        <f t="shared" si="9"/>
        <v/>
      </c>
      <c r="W804" s="47" t="str">
        <f t="shared" si="10"/>
        <v/>
      </c>
      <c r="X804" s="40"/>
      <c r="Y804" s="67" t="str">
        <f t="shared" si="11"/>
        <v/>
      </c>
      <c r="Z804" s="68" t="str">
        <f t="shared" si="12"/>
        <v/>
      </c>
      <c r="AA804" s="47" t="str">
        <f>IF(Y804="","",MIN($D$9+Calculator!free_cash_flow,AD803+AB804))</f>
        <v/>
      </c>
      <c r="AB804" s="47" t="str">
        <f t="shared" si="13"/>
        <v/>
      </c>
      <c r="AC804" s="47" t="str">
        <f t="shared" si="14"/>
        <v/>
      </c>
      <c r="AD804" s="47" t="str">
        <f t="shared" si="15"/>
        <v/>
      </c>
    </row>
    <row r="805" ht="12.75" customHeight="1">
      <c r="A805" s="67" t="str">
        <f>IF(OR(Calculator!prev_total_owed&lt;=0,Calculator!prev_total_owed=""),"",Calculator!prev_pmt_num+1)</f>
        <v/>
      </c>
      <c r="B805" s="68" t="str">
        <f t="shared" si="1"/>
        <v/>
      </c>
      <c r="C805" s="47" t="str">
        <f>IF(A805="","",MIN(D805+Calculator!prev_prin_balance,Calculator!loan_payment+J805))</f>
        <v/>
      </c>
      <c r="D805" s="47" t="str">
        <f>IF(A805="","",ROUND($D$6/12*MAX(0,(Calculator!prev_prin_balance)),2))</f>
        <v/>
      </c>
      <c r="E805" s="47" t="str">
        <f t="shared" si="2"/>
        <v/>
      </c>
      <c r="F805" s="47" t="str">
        <f>IF(A805="","",ROUND(SUM(Calculator!prev_prin_balance,-E805),2))</f>
        <v/>
      </c>
      <c r="G805" s="69" t="str">
        <f t="shared" si="3"/>
        <v/>
      </c>
      <c r="H805" s="47" t="str">
        <f>IF(A805="","",IF(Calculator!prev_prin_balance=0,MIN(Calculator!prev_heloc_prin_balance+Calculator!prev_heloc_int_balance+K805,MAX(0,Calculator!free_cash_flow+Calculator!loan_payment))+IF($O$7="No",0,Calculator!loan_payment+$I$6),IF($O$7="No",Calculator!free_cash_flow,$I$5)))</f>
        <v/>
      </c>
      <c r="I805" s="47" t="str">
        <f>IF(A805="","",IF($O$7="Yes",$I$6+Calculator!loan_payment,0))</f>
        <v/>
      </c>
      <c r="J805" s="47" t="str">
        <f>IF(A805="","",IF(Calculator!prev_prin_balance&lt;=0,0,IF(Calculator!prev_heloc_prin_balance&lt;Calculator!free_cash_flow,MAX(0,MIN($O$6,D805+Calculator!prev_prin_balance+Calculator!loan_payment)),0)))</f>
        <v/>
      </c>
      <c r="K805" s="47" t="str">
        <f>IF(A805="","",ROUND((B805-Calculator!prev_date)*(Calculator!prev_heloc_rate/$O$8)*MAX(0,Calculator!prev_heloc_prin_balance),2))</f>
        <v/>
      </c>
      <c r="L805" s="47" t="str">
        <f>IF(A805="","",MAX(0,MIN(1*H805,Calculator!prev_heloc_int_balance+K805)))</f>
        <v/>
      </c>
      <c r="M805" s="47" t="str">
        <f>IF(A805="","",(Calculator!prev_heloc_int_balance+K805)-L805)</f>
        <v/>
      </c>
      <c r="N805" s="47" t="str">
        <f t="shared" si="4"/>
        <v/>
      </c>
      <c r="O805" s="47" t="str">
        <f>IF(A805="","",Calculator!prev_heloc_prin_balance-N805)</f>
        <v/>
      </c>
      <c r="P805" s="47" t="str">
        <f t="shared" si="16"/>
        <v/>
      </c>
      <c r="Q805" s="40"/>
      <c r="R805" s="67" t="str">
        <f t="shared" si="5"/>
        <v/>
      </c>
      <c r="S805" s="68" t="str">
        <f t="shared" si="6"/>
        <v/>
      </c>
      <c r="T805" s="47" t="str">
        <f t="shared" si="7"/>
        <v/>
      </c>
      <c r="U805" s="47" t="str">
        <f t="shared" si="8"/>
        <v/>
      </c>
      <c r="V805" s="47" t="str">
        <f t="shared" si="9"/>
        <v/>
      </c>
      <c r="W805" s="47" t="str">
        <f t="shared" si="10"/>
        <v/>
      </c>
      <c r="X805" s="40"/>
      <c r="Y805" s="67" t="str">
        <f t="shared" si="11"/>
        <v/>
      </c>
      <c r="Z805" s="68" t="str">
        <f t="shared" si="12"/>
        <v/>
      </c>
      <c r="AA805" s="47" t="str">
        <f>IF(Y805="","",MIN($D$9+Calculator!free_cash_flow,AD804+AB805))</f>
        <v/>
      </c>
      <c r="AB805" s="47" t="str">
        <f t="shared" si="13"/>
        <v/>
      </c>
      <c r="AC805" s="47" t="str">
        <f t="shared" si="14"/>
        <v/>
      </c>
      <c r="AD805" s="47" t="str">
        <f t="shared" si="15"/>
        <v/>
      </c>
    </row>
    <row r="806" ht="12.75" customHeight="1">
      <c r="A806" s="67" t="str">
        <f>IF(OR(Calculator!prev_total_owed&lt;=0,Calculator!prev_total_owed=""),"",Calculator!prev_pmt_num+1)</f>
        <v/>
      </c>
      <c r="B806" s="68" t="str">
        <f t="shared" si="1"/>
        <v/>
      </c>
      <c r="C806" s="47" t="str">
        <f>IF(A806="","",MIN(D806+Calculator!prev_prin_balance,Calculator!loan_payment+J806))</f>
        <v/>
      </c>
      <c r="D806" s="47" t="str">
        <f>IF(A806="","",ROUND($D$6/12*MAX(0,(Calculator!prev_prin_balance)),2))</f>
        <v/>
      </c>
      <c r="E806" s="47" t="str">
        <f t="shared" si="2"/>
        <v/>
      </c>
      <c r="F806" s="47" t="str">
        <f>IF(A806="","",ROUND(SUM(Calculator!prev_prin_balance,-E806),2))</f>
        <v/>
      </c>
      <c r="G806" s="69" t="str">
        <f t="shared" si="3"/>
        <v/>
      </c>
      <c r="H806" s="47" t="str">
        <f>IF(A806="","",IF(Calculator!prev_prin_balance=0,MIN(Calculator!prev_heloc_prin_balance+Calculator!prev_heloc_int_balance+K806,MAX(0,Calculator!free_cash_flow+Calculator!loan_payment))+IF($O$7="No",0,Calculator!loan_payment+$I$6),IF($O$7="No",Calculator!free_cash_flow,$I$5)))</f>
        <v/>
      </c>
      <c r="I806" s="47" t="str">
        <f>IF(A806="","",IF($O$7="Yes",$I$6+Calculator!loan_payment,0))</f>
        <v/>
      </c>
      <c r="J806" s="47" t="str">
        <f>IF(A806="","",IF(Calculator!prev_prin_balance&lt;=0,0,IF(Calculator!prev_heloc_prin_balance&lt;Calculator!free_cash_flow,MAX(0,MIN($O$6,D806+Calculator!prev_prin_balance+Calculator!loan_payment)),0)))</f>
        <v/>
      </c>
      <c r="K806" s="47" t="str">
        <f>IF(A806="","",ROUND((B806-Calculator!prev_date)*(Calculator!prev_heloc_rate/$O$8)*MAX(0,Calculator!prev_heloc_prin_balance),2))</f>
        <v/>
      </c>
      <c r="L806" s="47" t="str">
        <f>IF(A806="","",MAX(0,MIN(1*H806,Calculator!prev_heloc_int_balance+K806)))</f>
        <v/>
      </c>
      <c r="M806" s="47" t="str">
        <f>IF(A806="","",(Calculator!prev_heloc_int_balance+K806)-L806)</f>
        <v/>
      </c>
      <c r="N806" s="47" t="str">
        <f t="shared" si="4"/>
        <v/>
      </c>
      <c r="O806" s="47" t="str">
        <f>IF(A806="","",Calculator!prev_heloc_prin_balance-N806)</f>
        <v/>
      </c>
      <c r="P806" s="47" t="str">
        <f t="shared" si="16"/>
        <v/>
      </c>
      <c r="Q806" s="40"/>
      <c r="R806" s="67" t="str">
        <f t="shared" si="5"/>
        <v/>
      </c>
      <c r="S806" s="68" t="str">
        <f t="shared" si="6"/>
        <v/>
      </c>
      <c r="T806" s="47" t="str">
        <f t="shared" si="7"/>
        <v/>
      </c>
      <c r="U806" s="47" t="str">
        <f t="shared" si="8"/>
        <v/>
      </c>
      <c r="V806" s="47" t="str">
        <f t="shared" si="9"/>
        <v/>
      </c>
      <c r="W806" s="47" t="str">
        <f t="shared" si="10"/>
        <v/>
      </c>
      <c r="X806" s="40"/>
      <c r="Y806" s="67" t="str">
        <f t="shared" si="11"/>
        <v/>
      </c>
      <c r="Z806" s="68" t="str">
        <f t="shared" si="12"/>
        <v/>
      </c>
      <c r="AA806" s="47" t="str">
        <f>IF(Y806="","",MIN($D$9+Calculator!free_cash_flow,AD805+AB806))</f>
        <v/>
      </c>
      <c r="AB806" s="47" t="str">
        <f t="shared" si="13"/>
        <v/>
      </c>
      <c r="AC806" s="47" t="str">
        <f t="shared" si="14"/>
        <v/>
      </c>
      <c r="AD806" s="47" t="str">
        <f t="shared" si="15"/>
        <v/>
      </c>
    </row>
    <row r="807" ht="12.75" customHeight="1">
      <c r="A807" s="67" t="str">
        <f>IF(OR(Calculator!prev_total_owed&lt;=0,Calculator!prev_total_owed=""),"",Calculator!prev_pmt_num+1)</f>
        <v/>
      </c>
      <c r="B807" s="68" t="str">
        <f t="shared" si="1"/>
        <v/>
      </c>
      <c r="C807" s="47" t="str">
        <f>IF(A807="","",MIN(D807+Calculator!prev_prin_balance,Calculator!loan_payment+J807))</f>
        <v/>
      </c>
      <c r="D807" s="47" t="str">
        <f>IF(A807="","",ROUND($D$6/12*MAX(0,(Calculator!prev_prin_balance)),2))</f>
        <v/>
      </c>
      <c r="E807" s="47" t="str">
        <f t="shared" si="2"/>
        <v/>
      </c>
      <c r="F807" s="47" t="str">
        <f>IF(A807="","",ROUND(SUM(Calculator!prev_prin_balance,-E807),2))</f>
        <v/>
      </c>
      <c r="G807" s="69" t="str">
        <f t="shared" si="3"/>
        <v/>
      </c>
      <c r="H807" s="47" t="str">
        <f>IF(A807="","",IF(Calculator!prev_prin_balance=0,MIN(Calculator!prev_heloc_prin_balance+Calculator!prev_heloc_int_balance+K807,MAX(0,Calculator!free_cash_flow+Calculator!loan_payment))+IF($O$7="No",0,Calculator!loan_payment+$I$6),IF($O$7="No",Calculator!free_cash_flow,$I$5)))</f>
        <v/>
      </c>
      <c r="I807" s="47" t="str">
        <f>IF(A807="","",IF($O$7="Yes",$I$6+Calculator!loan_payment,0))</f>
        <v/>
      </c>
      <c r="J807" s="47" t="str">
        <f>IF(A807="","",IF(Calculator!prev_prin_balance&lt;=0,0,IF(Calculator!prev_heloc_prin_balance&lt;Calculator!free_cash_flow,MAX(0,MIN($O$6,D807+Calculator!prev_prin_balance+Calculator!loan_payment)),0)))</f>
        <v/>
      </c>
      <c r="K807" s="47" t="str">
        <f>IF(A807="","",ROUND((B807-Calculator!prev_date)*(Calculator!prev_heloc_rate/$O$8)*MAX(0,Calculator!prev_heloc_prin_balance),2))</f>
        <v/>
      </c>
      <c r="L807" s="47" t="str">
        <f>IF(A807="","",MAX(0,MIN(1*H807,Calculator!prev_heloc_int_balance+K807)))</f>
        <v/>
      </c>
      <c r="M807" s="47" t="str">
        <f>IF(A807="","",(Calculator!prev_heloc_int_balance+K807)-L807)</f>
        <v/>
      </c>
      <c r="N807" s="47" t="str">
        <f t="shared" si="4"/>
        <v/>
      </c>
      <c r="O807" s="47" t="str">
        <f>IF(A807="","",Calculator!prev_heloc_prin_balance-N807)</f>
        <v/>
      </c>
      <c r="P807" s="47" t="str">
        <f t="shared" si="16"/>
        <v/>
      </c>
      <c r="Q807" s="40"/>
      <c r="R807" s="67" t="str">
        <f t="shared" si="5"/>
        <v/>
      </c>
      <c r="S807" s="68" t="str">
        <f t="shared" si="6"/>
        <v/>
      </c>
      <c r="T807" s="47" t="str">
        <f t="shared" si="7"/>
        <v/>
      </c>
      <c r="U807" s="47" t="str">
        <f t="shared" si="8"/>
        <v/>
      </c>
      <c r="V807" s="47" t="str">
        <f t="shared" si="9"/>
        <v/>
      </c>
      <c r="W807" s="47" t="str">
        <f t="shared" si="10"/>
        <v/>
      </c>
      <c r="X807" s="40"/>
      <c r="Y807" s="67" t="str">
        <f t="shared" si="11"/>
        <v/>
      </c>
      <c r="Z807" s="68" t="str">
        <f t="shared" si="12"/>
        <v/>
      </c>
      <c r="AA807" s="47" t="str">
        <f>IF(Y807="","",MIN($D$9+Calculator!free_cash_flow,AD806+AB807))</f>
        <v/>
      </c>
      <c r="AB807" s="47" t="str">
        <f t="shared" si="13"/>
        <v/>
      </c>
      <c r="AC807" s="47" t="str">
        <f t="shared" si="14"/>
        <v/>
      </c>
      <c r="AD807" s="47" t="str">
        <f t="shared" si="15"/>
        <v/>
      </c>
    </row>
    <row r="808" ht="12.75" customHeight="1">
      <c r="A808" s="67" t="str">
        <f>IF(OR(Calculator!prev_total_owed&lt;=0,Calculator!prev_total_owed=""),"",Calculator!prev_pmt_num+1)</f>
        <v/>
      </c>
      <c r="B808" s="68" t="str">
        <f t="shared" si="1"/>
        <v/>
      </c>
      <c r="C808" s="47" t="str">
        <f>IF(A808="","",MIN(D808+Calculator!prev_prin_balance,Calculator!loan_payment+J808))</f>
        <v/>
      </c>
      <c r="D808" s="47" t="str">
        <f>IF(A808="","",ROUND($D$6/12*MAX(0,(Calculator!prev_prin_balance)),2))</f>
        <v/>
      </c>
      <c r="E808" s="47" t="str">
        <f t="shared" si="2"/>
        <v/>
      </c>
      <c r="F808" s="47" t="str">
        <f>IF(A808="","",ROUND(SUM(Calculator!prev_prin_balance,-E808),2))</f>
        <v/>
      </c>
      <c r="G808" s="69" t="str">
        <f t="shared" si="3"/>
        <v/>
      </c>
      <c r="H808" s="47" t="str">
        <f>IF(A808="","",IF(Calculator!prev_prin_balance=0,MIN(Calculator!prev_heloc_prin_balance+Calculator!prev_heloc_int_balance+K808,MAX(0,Calculator!free_cash_flow+Calculator!loan_payment))+IF($O$7="No",0,Calculator!loan_payment+$I$6),IF($O$7="No",Calculator!free_cash_flow,$I$5)))</f>
        <v/>
      </c>
      <c r="I808" s="47" t="str">
        <f>IF(A808="","",IF($O$7="Yes",$I$6+Calculator!loan_payment,0))</f>
        <v/>
      </c>
      <c r="J808" s="47" t="str">
        <f>IF(A808="","",IF(Calculator!prev_prin_balance&lt;=0,0,IF(Calculator!prev_heloc_prin_balance&lt;Calculator!free_cash_flow,MAX(0,MIN($O$6,D808+Calculator!prev_prin_balance+Calculator!loan_payment)),0)))</f>
        <v/>
      </c>
      <c r="K808" s="47" t="str">
        <f>IF(A808="","",ROUND((B808-Calculator!prev_date)*(Calculator!prev_heloc_rate/$O$8)*MAX(0,Calculator!prev_heloc_prin_balance),2))</f>
        <v/>
      </c>
      <c r="L808" s="47" t="str">
        <f>IF(A808="","",MAX(0,MIN(1*H808,Calculator!prev_heloc_int_balance+K808)))</f>
        <v/>
      </c>
      <c r="M808" s="47" t="str">
        <f>IF(A808="","",(Calculator!prev_heloc_int_balance+K808)-L808)</f>
        <v/>
      </c>
      <c r="N808" s="47" t="str">
        <f t="shared" si="4"/>
        <v/>
      </c>
      <c r="O808" s="47" t="str">
        <f>IF(A808="","",Calculator!prev_heloc_prin_balance-N808)</f>
        <v/>
      </c>
      <c r="P808" s="47" t="str">
        <f t="shared" si="16"/>
        <v/>
      </c>
      <c r="Q808" s="40"/>
      <c r="R808" s="67" t="str">
        <f t="shared" si="5"/>
        <v/>
      </c>
      <c r="S808" s="68" t="str">
        <f t="shared" si="6"/>
        <v/>
      </c>
      <c r="T808" s="47" t="str">
        <f t="shared" si="7"/>
        <v/>
      </c>
      <c r="U808" s="47" t="str">
        <f t="shared" si="8"/>
        <v/>
      </c>
      <c r="V808" s="47" t="str">
        <f t="shared" si="9"/>
        <v/>
      </c>
      <c r="W808" s="47" t="str">
        <f t="shared" si="10"/>
        <v/>
      </c>
      <c r="X808" s="40"/>
      <c r="Y808" s="67" t="str">
        <f t="shared" si="11"/>
        <v/>
      </c>
      <c r="Z808" s="68" t="str">
        <f t="shared" si="12"/>
        <v/>
      </c>
      <c r="AA808" s="47" t="str">
        <f>IF(Y808="","",MIN($D$9+Calculator!free_cash_flow,AD807+AB808))</f>
        <v/>
      </c>
      <c r="AB808" s="47" t="str">
        <f t="shared" si="13"/>
        <v/>
      </c>
      <c r="AC808" s="47" t="str">
        <f t="shared" si="14"/>
        <v/>
      </c>
      <c r="AD808" s="47" t="str">
        <f t="shared" si="15"/>
        <v/>
      </c>
    </row>
    <row r="809" ht="12.75" customHeight="1">
      <c r="A809" s="67" t="str">
        <f>IF(OR(Calculator!prev_total_owed&lt;=0,Calculator!prev_total_owed=""),"",Calculator!prev_pmt_num+1)</f>
        <v/>
      </c>
      <c r="B809" s="68" t="str">
        <f t="shared" si="1"/>
        <v/>
      </c>
      <c r="C809" s="47" t="str">
        <f>IF(A809="","",MIN(D809+Calculator!prev_prin_balance,Calculator!loan_payment+J809))</f>
        <v/>
      </c>
      <c r="D809" s="47" t="str">
        <f>IF(A809="","",ROUND($D$6/12*MAX(0,(Calculator!prev_prin_balance)),2))</f>
        <v/>
      </c>
      <c r="E809" s="47" t="str">
        <f t="shared" si="2"/>
        <v/>
      </c>
      <c r="F809" s="47" t="str">
        <f>IF(A809="","",ROUND(SUM(Calculator!prev_prin_balance,-E809),2))</f>
        <v/>
      </c>
      <c r="G809" s="69" t="str">
        <f t="shared" si="3"/>
        <v/>
      </c>
      <c r="H809" s="47" t="str">
        <f>IF(A809="","",IF(Calculator!prev_prin_balance=0,MIN(Calculator!prev_heloc_prin_balance+Calculator!prev_heloc_int_balance+K809,MAX(0,Calculator!free_cash_flow+Calculator!loan_payment))+IF($O$7="No",0,Calculator!loan_payment+$I$6),IF($O$7="No",Calculator!free_cash_flow,$I$5)))</f>
        <v/>
      </c>
      <c r="I809" s="47" t="str">
        <f>IF(A809="","",IF($O$7="Yes",$I$6+Calculator!loan_payment,0))</f>
        <v/>
      </c>
      <c r="J809" s="47" t="str">
        <f>IF(A809="","",IF(Calculator!prev_prin_balance&lt;=0,0,IF(Calculator!prev_heloc_prin_balance&lt;Calculator!free_cash_flow,MAX(0,MIN($O$6,D809+Calculator!prev_prin_balance+Calculator!loan_payment)),0)))</f>
        <v/>
      </c>
      <c r="K809" s="47" t="str">
        <f>IF(A809="","",ROUND((B809-Calculator!prev_date)*(Calculator!prev_heloc_rate/$O$8)*MAX(0,Calculator!prev_heloc_prin_balance),2))</f>
        <v/>
      </c>
      <c r="L809" s="47" t="str">
        <f>IF(A809="","",MAX(0,MIN(1*H809,Calculator!prev_heloc_int_balance+K809)))</f>
        <v/>
      </c>
      <c r="M809" s="47" t="str">
        <f>IF(A809="","",(Calculator!prev_heloc_int_balance+K809)-L809)</f>
        <v/>
      </c>
      <c r="N809" s="47" t="str">
        <f t="shared" si="4"/>
        <v/>
      </c>
      <c r="O809" s="47" t="str">
        <f>IF(A809="","",Calculator!prev_heloc_prin_balance-N809)</f>
        <v/>
      </c>
      <c r="P809" s="47" t="str">
        <f t="shared" si="16"/>
        <v/>
      </c>
      <c r="Q809" s="40"/>
      <c r="R809" s="67" t="str">
        <f t="shared" si="5"/>
        <v/>
      </c>
      <c r="S809" s="68" t="str">
        <f t="shared" si="6"/>
        <v/>
      </c>
      <c r="T809" s="47" t="str">
        <f t="shared" si="7"/>
        <v/>
      </c>
      <c r="U809" s="47" t="str">
        <f t="shared" si="8"/>
        <v/>
      </c>
      <c r="V809" s="47" t="str">
        <f t="shared" si="9"/>
        <v/>
      </c>
      <c r="W809" s="47" t="str">
        <f t="shared" si="10"/>
        <v/>
      </c>
      <c r="X809" s="40"/>
      <c r="Y809" s="67" t="str">
        <f t="shared" si="11"/>
        <v/>
      </c>
      <c r="Z809" s="68" t="str">
        <f t="shared" si="12"/>
        <v/>
      </c>
      <c r="AA809" s="47" t="str">
        <f>IF(Y809="","",MIN($D$9+Calculator!free_cash_flow,AD808+AB809))</f>
        <v/>
      </c>
      <c r="AB809" s="47" t="str">
        <f t="shared" si="13"/>
        <v/>
      </c>
      <c r="AC809" s="47" t="str">
        <f t="shared" si="14"/>
        <v/>
      </c>
      <c r="AD809" s="47" t="str">
        <f t="shared" si="15"/>
        <v/>
      </c>
    </row>
    <row r="810" ht="12.75" customHeight="1">
      <c r="A810" s="67" t="str">
        <f>IF(OR(Calculator!prev_total_owed&lt;=0,Calculator!prev_total_owed=""),"",Calculator!prev_pmt_num+1)</f>
        <v/>
      </c>
      <c r="B810" s="68" t="str">
        <f t="shared" si="1"/>
        <v/>
      </c>
      <c r="C810" s="47" t="str">
        <f>IF(A810="","",MIN(D810+Calculator!prev_prin_balance,Calculator!loan_payment+J810))</f>
        <v/>
      </c>
      <c r="D810" s="47" t="str">
        <f>IF(A810="","",ROUND($D$6/12*MAX(0,(Calculator!prev_prin_balance)),2))</f>
        <v/>
      </c>
      <c r="E810" s="47" t="str">
        <f t="shared" si="2"/>
        <v/>
      </c>
      <c r="F810" s="47" t="str">
        <f>IF(A810="","",ROUND(SUM(Calculator!prev_prin_balance,-E810),2))</f>
        <v/>
      </c>
      <c r="G810" s="69" t="str">
        <f t="shared" si="3"/>
        <v/>
      </c>
      <c r="H810" s="47" t="str">
        <f>IF(A810="","",IF(Calculator!prev_prin_balance=0,MIN(Calculator!prev_heloc_prin_balance+Calculator!prev_heloc_int_balance+K810,MAX(0,Calculator!free_cash_flow+Calculator!loan_payment))+IF($O$7="No",0,Calculator!loan_payment+$I$6),IF($O$7="No",Calculator!free_cash_flow,$I$5)))</f>
        <v/>
      </c>
      <c r="I810" s="47" t="str">
        <f>IF(A810="","",IF($O$7="Yes",$I$6+Calculator!loan_payment,0))</f>
        <v/>
      </c>
      <c r="J810" s="47" t="str">
        <f>IF(A810="","",IF(Calculator!prev_prin_balance&lt;=0,0,IF(Calculator!prev_heloc_prin_balance&lt;Calculator!free_cash_flow,MAX(0,MIN($O$6,D810+Calculator!prev_prin_balance+Calculator!loan_payment)),0)))</f>
        <v/>
      </c>
      <c r="K810" s="47" t="str">
        <f>IF(A810="","",ROUND((B810-Calculator!prev_date)*(Calculator!prev_heloc_rate/$O$8)*MAX(0,Calculator!prev_heloc_prin_balance),2))</f>
        <v/>
      </c>
      <c r="L810" s="47" t="str">
        <f>IF(A810="","",MAX(0,MIN(1*H810,Calculator!prev_heloc_int_balance+K810)))</f>
        <v/>
      </c>
      <c r="M810" s="47" t="str">
        <f>IF(A810="","",(Calculator!prev_heloc_int_balance+K810)-L810)</f>
        <v/>
      </c>
      <c r="N810" s="47" t="str">
        <f t="shared" si="4"/>
        <v/>
      </c>
      <c r="O810" s="47" t="str">
        <f>IF(A810="","",Calculator!prev_heloc_prin_balance-N810)</f>
        <v/>
      </c>
      <c r="P810" s="47" t="str">
        <f t="shared" si="16"/>
        <v/>
      </c>
      <c r="Q810" s="40"/>
      <c r="R810" s="67" t="str">
        <f t="shared" si="5"/>
        <v/>
      </c>
      <c r="S810" s="68" t="str">
        <f t="shared" si="6"/>
        <v/>
      </c>
      <c r="T810" s="47" t="str">
        <f t="shared" si="7"/>
        <v/>
      </c>
      <c r="U810" s="47" t="str">
        <f t="shared" si="8"/>
        <v/>
      </c>
      <c r="V810" s="47" t="str">
        <f t="shared" si="9"/>
        <v/>
      </c>
      <c r="W810" s="47" t="str">
        <f t="shared" si="10"/>
        <v/>
      </c>
      <c r="X810" s="40"/>
      <c r="Y810" s="67" t="str">
        <f t="shared" si="11"/>
        <v/>
      </c>
      <c r="Z810" s="68" t="str">
        <f t="shared" si="12"/>
        <v/>
      </c>
      <c r="AA810" s="47" t="str">
        <f>IF(Y810="","",MIN($D$9+Calculator!free_cash_flow,AD809+AB810))</f>
        <v/>
      </c>
      <c r="AB810" s="47" t="str">
        <f t="shared" si="13"/>
        <v/>
      </c>
      <c r="AC810" s="47" t="str">
        <f t="shared" si="14"/>
        <v/>
      </c>
      <c r="AD810" s="47" t="str">
        <f t="shared" si="15"/>
        <v/>
      </c>
    </row>
    <row r="811" ht="12.75" customHeight="1">
      <c r="A811" s="67" t="str">
        <f>IF(OR(Calculator!prev_total_owed&lt;=0,Calculator!prev_total_owed=""),"",Calculator!prev_pmt_num+1)</f>
        <v/>
      </c>
      <c r="B811" s="68" t="str">
        <f t="shared" si="1"/>
        <v/>
      </c>
      <c r="C811" s="47" t="str">
        <f>IF(A811="","",MIN(D811+Calculator!prev_prin_balance,Calculator!loan_payment+J811))</f>
        <v/>
      </c>
      <c r="D811" s="47" t="str">
        <f>IF(A811="","",ROUND($D$6/12*MAX(0,(Calculator!prev_prin_balance)),2))</f>
        <v/>
      </c>
      <c r="E811" s="47" t="str">
        <f t="shared" si="2"/>
        <v/>
      </c>
      <c r="F811" s="47" t="str">
        <f>IF(A811="","",ROUND(SUM(Calculator!prev_prin_balance,-E811),2))</f>
        <v/>
      </c>
      <c r="G811" s="69" t="str">
        <f t="shared" si="3"/>
        <v/>
      </c>
      <c r="H811" s="47" t="str">
        <f>IF(A811="","",IF(Calculator!prev_prin_balance=0,MIN(Calculator!prev_heloc_prin_balance+Calculator!prev_heloc_int_balance+K811,MAX(0,Calculator!free_cash_flow+Calculator!loan_payment))+IF($O$7="No",0,Calculator!loan_payment+$I$6),IF($O$7="No",Calculator!free_cash_flow,$I$5)))</f>
        <v/>
      </c>
      <c r="I811" s="47" t="str">
        <f>IF(A811="","",IF($O$7="Yes",$I$6+Calculator!loan_payment,0))</f>
        <v/>
      </c>
      <c r="J811" s="47" t="str">
        <f>IF(A811="","",IF(Calculator!prev_prin_balance&lt;=0,0,IF(Calculator!prev_heloc_prin_balance&lt;Calculator!free_cash_flow,MAX(0,MIN($O$6,D811+Calculator!prev_prin_balance+Calculator!loan_payment)),0)))</f>
        <v/>
      </c>
      <c r="K811" s="47" t="str">
        <f>IF(A811="","",ROUND((B811-Calculator!prev_date)*(Calculator!prev_heloc_rate/$O$8)*MAX(0,Calculator!prev_heloc_prin_balance),2))</f>
        <v/>
      </c>
      <c r="L811" s="47" t="str">
        <f>IF(A811="","",MAX(0,MIN(1*H811,Calculator!prev_heloc_int_balance+K811)))</f>
        <v/>
      </c>
      <c r="M811" s="47" t="str">
        <f>IF(A811="","",(Calculator!prev_heloc_int_balance+K811)-L811)</f>
        <v/>
      </c>
      <c r="N811" s="47" t="str">
        <f t="shared" si="4"/>
        <v/>
      </c>
      <c r="O811" s="47" t="str">
        <f>IF(A811="","",Calculator!prev_heloc_prin_balance-N811)</f>
        <v/>
      </c>
      <c r="P811" s="47" t="str">
        <f t="shared" si="16"/>
        <v/>
      </c>
      <c r="Q811" s="40"/>
      <c r="R811" s="67" t="str">
        <f t="shared" si="5"/>
        <v/>
      </c>
      <c r="S811" s="68" t="str">
        <f t="shared" si="6"/>
        <v/>
      </c>
      <c r="T811" s="47" t="str">
        <f t="shared" si="7"/>
        <v/>
      </c>
      <c r="U811" s="47" t="str">
        <f t="shared" si="8"/>
        <v/>
      </c>
      <c r="V811" s="47" t="str">
        <f t="shared" si="9"/>
        <v/>
      </c>
      <c r="W811" s="47" t="str">
        <f t="shared" si="10"/>
        <v/>
      </c>
      <c r="X811" s="40"/>
      <c r="Y811" s="67" t="str">
        <f t="shared" si="11"/>
        <v/>
      </c>
      <c r="Z811" s="68" t="str">
        <f t="shared" si="12"/>
        <v/>
      </c>
      <c r="AA811" s="47" t="str">
        <f>IF(Y811="","",MIN($D$9+Calculator!free_cash_flow,AD810+AB811))</f>
        <v/>
      </c>
      <c r="AB811" s="47" t="str">
        <f t="shared" si="13"/>
        <v/>
      </c>
      <c r="AC811" s="47" t="str">
        <f t="shared" si="14"/>
        <v/>
      </c>
      <c r="AD811" s="47" t="str">
        <f t="shared" si="15"/>
        <v/>
      </c>
    </row>
    <row r="812" ht="12.75" customHeight="1">
      <c r="A812" s="67" t="str">
        <f>IF(OR(Calculator!prev_total_owed&lt;=0,Calculator!prev_total_owed=""),"",Calculator!prev_pmt_num+1)</f>
        <v/>
      </c>
      <c r="B812" s="68" t="str">
        <f t="shared" si="1"/>
        <v/>
      </c>
      <c r="C812" s="47" t="str">
        <f>IF(A812="","",MIN(D812+Calculator!prev_prin_balance,Calculator!loan_payment+J812))</f>
        <v/>
      </c>
      <c r="D812" s="47" t="str">
        <f>IF(A812="","",ROUND($D$6/12*MAX(0,(Calculator!prev_prin_balance)),2))</f>
        <v/>
      </c>
      <c r="E812" s="47" t="str">
        <f t="shared" si="2"/>
        <v/>
      </c>
      <c r="F812" s="47" t="str">
        <f>IF(A812="","",ROUND(SUM(Calculator!prev_prin_balance,-E812),2))</f>
        <v/>
      </c>
      <c r="G812" s="69" t="str">
        <f t="shared" si="3"/>
        <v/>
      </c>
      <c r="H812" s="47" t="str">
        <f>IF(A812="","",IF(Calculator!prev_prin_balance=0,MIN(Calculator!prev_heloc_prin_balance+Calculator!prev_heloc_int_balance+K812,MAX(0,Calculator!free_cash_flow+Calculator!loan_payment))+IF($O$7="No",0,Calculator!loan_payment+$I$6),IF($O$7="No",Calculator!free_cash_flow,$I$5)))</f>
        <v/>
      </c>
      <c r="I812" s="47" t="str">
        <f>IF(A812="","",IF($O$7="Yes",$I$6+Calculator!loan_payment,0))</f>
        <v/>
      </c>
      <c r="J812" s="47" t="str">
        <f>IF(A812="","",IF(Calculator!prev_prin_balance&lt;=0,0,IF(Calculator!prev_heloc_prin_balance&lt;Calculator!free_cash_flow,MAX(0,MIN($O$6,D812+Calculator!prev_prin_balance+Calculator!loan_payment)),0)))</f>
        <v/>
      </c>
      <c r="K812" s="47" t="str">
        <f>IF(A812="","",ROUND((B812-Calculator!prev_date)*(Calculator!prev_heloc_rate/$O$8)*MAX(0,Calculator!prev_heloc_prin_balance),2))</f>
        <v/>
      </c>
      <c r="L812" s="47" t="str">
        <f>IF(A812="","",MAX(0,MIN(1*H812,Calculator!prev_heloc_int_balance+K812)))</f>
        <v/>
      </c>
      <c r="M812" s="47" t="str">
        <f>IF(A812="","",(Calculator!prev_heloc_int_balance+K812)-L812)</f>
        <v/>
      </c>
      <c r="N812" s="47" t="str">
        <f t="shared" si="4"/>
        <v/>
      </c>
      <c r="O812" s="47" t="str">
        <f>IF(A812="","",Calculator!prev_heloc_prin_balance-N812)</f>
        <v/>
      </c>
      <c r="P812" s="47" t="str">
        <f t="shared" si="16"/>
        <v/>
      </c>
      <c r="Q812" s="40"/>
      <c r="R812" s="67" t="str">
        <f t="shared" si="5"/>
        <v/>
      </c>
      <c r="S812" s="68" t="str">
        <f t="shared" si="6"/>
        <v/>
      </c>
      <c r="T812" s="47" t="str">
        <f t="shared" si="7"/>
        <v/>
      </c>
      <c r="U812" s="47" t="str">
        <f t="shared" si="8"/>
        <v/>
      </c>
      <c r="V812" s="47" t="str">
        <f t="shared" si="9"/>
        <v/>
      </c>
      <c r="W812" s="47" t="str">
        <f t="shared" si="10"/>
        <v/>
      </c>
      <c r="X812" s="40"/>
      <c r="Y812" s="67" t="str">
        <f t="shared" si="11"/>
        <v/>
      </c>
      <c r="Z812" s="68" t="str">
        <f t="shared" si="12"/>
        <v/>
      </c>
      <c r="AA812" s="47" t="str">
        <f>IF(Y812="","",MIN($D$9+Calculator!free_cash_flow,AD811+AB812))</f>
        <v/>
      </c>
      <c r="AB812" s="47" t="str">
        <f t="shared" si="13"/>
        <v/>
      </c>
      <c r="AC812" s="47" t="str">
        <f t="shared" si="14"/>
        <v/>
      </c>
      <c r="AD812" s="47" t="str">
        <f t="shared" si="15"/>
        <v/>
      </c>
    </row>
    <row r="813" ht="12.75" customHeight="1">
      <c r="A813" s="67" t="str">
        <f>IF(OR(Calculator!prev_total_owed&lt;=0,Calculator!prev_total_owed=""),"",Calculator!prev_pmt_num+1)</f>
        <v/>
      </c>
      <c r="B813" s="68" t="str">
        <f t="shared" si="1"/>
        <v/>
      </c>
      <c r="C813" s="47" t="str">
        <f>IF(A813="","",MIN(D813+Calculator!prev_prin_balance,Calculator!loan_payment+J813))</f>
        <v/>
      </c>
      <c r="D813" s="47" t="str">
        <f>IF(A813="","",ROUND($D$6/12*MAX(0,(Calculator!prev_prin_balance)),2))</f>
        <v/>
      </c>
      <c r="E813" s="47" t="str">
        <f t="shared" si="2"/>
        <v/>
      </c>
      <c r="F813" s="47" t="str">
        <f>IF(A813="","",ROUND(SUM(Calculator!prev_prin_balance,-E813),2))</f>
        <v/>
      </c>
      <c r="G813" s="69" t="str">
        <f t="shared" si="3"/>
        <v/>
      </c>
      <c r="H813" s="47" t="str">
        <f>IF(A813="","",IF(Calculator!prev_prin_balance=0,MIN(Calculator!prev_heloc_prin_balance+Calculator!prev_heloc_int_balance+K813,MAX(0,Calculator!free_cash_flow+Calculator!loan_payment))+IF($O$7="No",0,Calculator!loan_payment+$I$6),IF($O$7="No",Calculator!free_cash_flow,$I$5)))</f>
        <v/>
      </c>
      <c r="I813" s="47" t="str">
        <f>IF(A813="","",IF($O$7="Yes",$I$6+Calculator!loan_payment,0))</f>
        <v/>
      </c>
      <c r="J813" s="47" t="str">
        <f>IF(A813="","",IF(Calculator!prev_prin_balance&lt;=0,0,IF(Calculator!prev_heloc_prin_balance&lt;Calculator!free_cash_flow,MAX(0,MIN($O$6,D813+Calculator!prev_prin_balance+Calculator!loan_payment)),0)))</f>
        <v/>
      </c>
      <c r="K813" s="47" t="str">
        <f>IF(A813="","",ROUND((B813-Calculator!prev_date)*(Calculator!prev_heloc_rate/$O$8)*MAX(0,Calculator!prev_heloc_prin_balance),2))</f>
        <v/>
      </c>
      <c r="L813" s="47" t="str">
        <f>IF(A813="","",MAX(0,MIN(1*H813,Calculator!prev_heloc_int_balance+K813)))</f>
        <v/>
      </c>
      <c r="M813" s="47" t="str">
        <f>IF(A813="","",(Calculator!prev_heloc_int_balance+K813)-L813)</f>
        <v/>
      </c>
      <c r="N813" s="47" t="str">
        <f t="shared" si="4"/>
        <v/>
      </c>
      <c r="O813" s="47" t="str">
        <f>IF(A813="","",Calculator!prev_heloc_prin_balance-N813)</f>
        <v/>
      </c>
      <c r="P813" s="47" t="str">
        <f t="shared" si="16"/>
        <v/>
      </c>
      <c r="Q813" s="40"/>
      <c r="R813" s="67" t="str">
        <f t="shared" si="5"/>
        <v/>
      </c>
      <c r="S813" s="68" t="str">
        <f t="shared" si="6"/>
        <v/>
      </c>
      <c r="T813" s="47" t="str">
        <f t="shared" si="7"/>
        <v/>
      </c>
      <c r="U813" s="47" t="str">
        <f t="shared" si="8"/>
        <v/>
      </c>
      <c r="V813" s="47" t="str">
        <f t="shared" si="9"/>
        <v/>
      </c>
      <c r="W813" s="47" t="str">
        <f t="shared" si="10"/>
        <v/>
      </c>
      <c r="X813" s="40"/>
      <c r="Y813" s="67" t="str">
        <f t="shared" si="11"/>
        <v/>
      </c>
      <c r="Z813" s="68" t="str">
        <f t="shared" si="12"/>
        <v/>
      </c>
      <c r="AA813" s="47" t="str">
        <f>IF(Y813="","",MIN($D$9+Calculator!free_cash_flow,AD812+AB813))</f>
        <v/>
      </c>
      <c r="AB813" s="47" t="str">
        <f t="shared" si="13"/>
        <v/>
      </c>
      <c r="AC813" s="47" t="str">
        <f t="shared" si="14"/>
        <v/>
      </c>
      <c r="AD813" s="47" t="str">
        <f t="shared" si="15"/>
        <v/>
      </c>
    </row>
    <row r="814" ht="12.75" customHeight="1">
      <c r="A814" s="67" t="str">
        <f>IF(OR(Calculator!prev_total_owed&lt;=0,Calculator!prev_total_owed=""),"",Calculator!prev_pmt_num+1)</f>
        <v/>
      </c>
      <c r="B814" s="68" t="str">
        <f t="shared" si="1"/>
        <v/>
      </c>
      <c r="C814" s="47" t="str">
        <f>IF(A814="","",MIN(D814+Calculator!prev_prin_balance,Calculator!loan_payment+J814))</f>
        <v/>
      </c>
      <c r="D814" s="47" t="str">
        <f>IF(A814="","",ROUND($D$6/12*MAX(0,(Calculator!prev_prin_balance)),2))</f>
        <v/>
      </c>
      <c r="E814" s="47" t="str">
        <f t="shared" si="2"/>
        <v/>
      </c>
      <c r="F814" s="47" t="str">
        <f>IF(A814="","",ROUND(SUM(Calculator!prev_prin_balance,-E814),2))</f>
        <v/>
      </c>
      <c r="G814" s="69" t="str">
        <f t="shared" si="3"/>
        <v/>
      </c>
      <c r="H814" s="47" t="str">
        <f>IF(A814="","",IF(Calculator!prev_prin_balance=0,MIN(Calculator!prev_heloc_prin_balance+Calculator!prev_heloc_int_balance+K814,MAX(0,Calculator!free_cash_flow+Calculator!loan_payment))+IF($O$7="No",0,Calculator!loan_payment+$I$6),IF($O$7="No",Calculator!free_cash_flow,$I$5)))</f>
        <v/>
      </c>
      <c r="I814" s="47" t="str">
        <f>IF(A814="","",IF($O$7="Yes",$I$6+Calculator!loan_payment,0))</f>
        <v/>
      </c>
      <c r="J814" s="47" t="str">
        <f>IF(A814="","",IF(Calculator!prev_prin_balance&lt;=0,0,IF(Calculator!prev_heloc_prin_balance&lt;Calculator!free_cash_flow,MAX(0,MIN($O$6,D814+Calculator!prev_prin_balance+Calculator!loan_payment)),0)))</f>
        <v/>
      </c>
      <c r="K814" s="47" t="str">
        <f>IF(A814="","",ROUND((B814-Calculator!prev_date)*(Calculator!prev_heloc_rate/$O$8)*MAX(0,Calculator!prev_heloc_prin_balance),2))</f>
        <v/>
      </c>
      <c r="L814" s="47" t="str">
        <f>IF(A814="","",MAX(0,MIN(1*H814,Calculator!prev_heloc_int_balance+K814)))</f>
        <v/>
      </c>
      <c r="M814" s="47" t="str">
        <f>IF(A814="","",(Calculator!prev_heloc_int_balance+K814)-L814)</f>
        <v/>
      </c>
      <c r="N814" s="47" t="str">
        <f t="shared" si="4"/>
        <v/>
      </c>
      <c r="O814" s="47" t="str">
        <f>IF(A814="","",Calculator!prev_heloc_prin_balance-N814)</f>
        <v/>
      </c>
      <c r="P814" s="47" t="str">
        <f t="shared" si="16"/>
        <v/>
      </c>
      <c r="Q814" s="40"/>
      <c r="R814" s="67" t="str">
        <f t="shared" si="5"/>
        <v/>
      </c>
      <c r="S814" s="68" t="str">
        <f t="shared" si="6"/>
        <v/>
      </c>
      <c r="T814" s="47" t="str">
        <f t="shared" si="7"/>
        <v/>
      </c>
      <c r="U814" s="47" t="str">
        <f t="shared" si="8"/>
        <v/>
      </c>
      <c r="V814" s="47" t="str">
        <f t="shared" si="9"/>
        <v/>
      </c>
      <c r="W814" s="47" t="str">
        <f t="shared" si="10"/>
        <v/>
      </c>
      <c r="X814" s="40"/>
      <c r="Y814" s="67" t="str">
        <f t="shared" si="11"/>
        <v/>
      </c>
      <c r="Z814" s="68" t="str">
        <f t="shared" si="12"/>
        <v/>
      </c>
      <c r="AA814" s="47" t="str">
        <f>IF(Y814="","",MIN($D$9+Calculator!free_cash_flow,AD813+AB814))</f>
        <v/>
      </c>
      <c r="AB814" s="47" t="str">
        <f t="shared" si="13"/>
        <v/>
      </c>
      <c r="AC814" s="47" t="str">
        <f t="shared" si="14"/>
        <v/>
      </c>
      <c r="AD814" s="47" t="str">
        <f t="shared" si="15"/>
        <v/>
      </c>
    </row>
    <row r="815" ht="12.75" customHeight="1">
      <c r="A815" s="67" t="str">
        <f>IF(OR(Calculator!prev_total_owed&lt;=0,Calculator!prev_total_owed=""),"",Calculator!prev_pmt_num+1)</f>
        <v/>
      </c>
      <c r="B815" s="68" t="str">
        <f t="shared" si="1"/>
        <v/>
      </c>
      <c r="C815" s="47" t="str">
        <f>IF(A815="","",MIN(D815+Calculator!prev_prin_balance,Calculator!loan_payment+J815))</f>
        <v/>
      </c>
      <c r="D815" s="47" t="str">
        <f>IF(A815="","",ROUND($D$6/12*MAX(0,(Calculator!prev_prin_balance)),2))</f>
        <v/>
      </c>
      <c r="E815" s="47" t="str">
        <f t="shared" si="2"/>
        <v/>
      </c>
      <c r="F815" s="47" t="str">
        <f>IF(A815="","",ROUND(SUM(Calculator!prev_prin_balance,-E815),2))</f>
        <v/>
      </c>
      <c r="G815" s="69" t="str">
        <f t="shared" si="3"/>
        <v/>
      </c>
      <c r="H815" s="47" t="str">
        <f>IF(A815="","",IF(Calculator!prev_prin_balance=0,MIN(Calculator!prev_heloc_prin_balance+Calculator!prev_heloc_int_balance+K815,MAX(0,Calculator!free_cash_flow+Calculator!loan_payment))+IF($O$7="No",0,Calculator!loan_payment+$I$6),IF($O$7="No",Calculator!free_cash_flow,$I$5)))</f>
        <v/>
      </c>
      <c r="I815" s="47" t="str">
        <f>IF(A815="","",IF($O$7="Yes",$I$6+Calculator!loan_payment,0))</f>
        <v/>
      </c>
      <c r="J815" s="47" t="str">
        <f>IF(A815="","",IF(Calculator!prev_prin_balance&lt;=0,0,IF(Calculator!prev_heloc_prin_balance&lt;Calculator!free_cash_flow,MAX(0,MIN($O$6,D815+Calculator!prev_prin_balance+Calculator!loan_payment)),0)))</f>
        <v/>
      </c>
      <c r="K815" s="47" t="str">
        <f>IF(A815="","",ROUND((B815-Calculator!prev_date)*(Calculator!prev_heloc_rate/$O$8)*MAX(0,Calculator!prev_heloc_prin_balance),2))</f>
        <v/>
      </c>
      <c r="L815" s="47" t="str">
        <f>IF(A815="","",MAX(0,MIN(1*H815,Calculator!prev_heloc_int_balance+K815)))</f>
        <v/>
      </c>
      <c r="M815" s="47" t="str">
        <f>IF(A815="","",(Calculator!prev_heloc_int_balance+K815)-L815)</f>
        <v/>
      </c>
      <c r="N815" s="47" t="str">
        <f t="shared" si="4"/>
        <v/>
      </c>
      <c r="O815" s="47" t="str">
        <f>IF(A815="","",Calculator!prev_heloc_prin_balance-N815)</f>
        <v/>
      </c>
      <c r="P815" s="47" t="str">
        <f t="shared" si="16"/>
        <v/>
      </c>
      <c r="Q815" s="40"/>
      <c r="R815" s="67" t="str">
        <f t="shared" si="5"/>
        <v/>
      </c>
      <c r="S815" s="68" t="str">
        <f t="shared" si="6"/>
        <v/>
      </c>
      <c r="T815" s="47" t="str">
        <f t="shared" si="7"/>
        <v/>
      </c>
      <c r="U815" s="47" t="str">
        <f t="shared" si="8"/>
        <v/>
      </c>
      <c r="V815" s="47" t="str">
        <f t="shared" si="9"/>
        <v/>
      </c>
      <c r="W815" s="47" t="str">
        <f t="shared" si="10"/>
        <v/>
      </c>
      <c r="X815" s="40"/>
      <c r="Y815" s="67" t="str">
        <f t="shared" si="11"/>
        <v/>
      </c>
      <c r="Z815" s="68" t="str">
        <f t="shared" si="12"/>
        <v/>
      </c>
      <c r="AA815" s="47" t="str">
        <f>IF(Y815="","",MIN($D$9+Calculator!free_cash_flow,AD814+AB815))</f>
        <v/>
      </c>
      <c r="AB815" s="47" t="str">
        <f t="shared" si="13"/>
        <v/>
      </c>
      <c r="AC815" s="47" t="str">
        <f t="shared" si="14"/>
        <v/>
      </c>
      <c r="AD815" s="47" t="str">
        <f t="shared" si="15"/>
        <v/>
      </c>
    </row>
    <row r="816" ht="12.75" customHeight="1">
      <c r="A816" s="67" t="str">
        <f>IF(OR(Calculator!prev_total_owed&lt;=0,Calculator!prev_total_owed=""),"",Calculator!prev_pmt_num+1)</f>
        <v/>
      </c>
      <c r="B816" s="68" t="str">
        <f t="shared" si="1"/>
        <v/>
      </c>
      <c r="C816" s="47" t="str">
        <f>IF(A816="","",MIN(D816+Calculator!prev_prin_balance,Calculator!loan_payment+J816))</f>
        <v/>
      </c>
      <c r="D816" s="47" t="str">
        <f>IF(A816="","",ROUND($D$6/12*MAX(0,(Calculator!prev_prin_balance)),2))</f>
        <v/>
      </c>
      <c r="E816" s="47" t="str">
        <f t="shared" si="2"/>
        <v/>
      </c>
      <c r="F816" s="47" t="str">
        <f>IF(A816="","",ROUND(SUM(Calculator!prev_prin_balance,-E816),2))</f>
        <v/>
      </c>
      <c r="G816" s="69" t="str">
        <f t="shared" si="3"/>
        <v/>
      </c>
      <c r="H816" s="47" t="str">
        <f>IF(A816="","",IF(Calculator!prev_prin_balance=0,MIN(Calculator!prev_heloc_prin_balance+Calculator!prev_heloc_int_balance+K816,MAX(0,Calculator!free_cash_flow+Calculator!loan_payment))+IF($O$7="No",0,Calculator!loan_payment+$I$6),IF($O$7="No",Calculator!free_cash_flow,$I$5)))</f>
        <v/>
      </c>
      <c r="I816" s="47" t="str">
        <f>IF(A816="","",IF($O$7="Yes",$I$6+Calculator!loan_payment,0))</f>
        <v/>
      </c>
      <c r="J816" s="47" t="str">
        <f>IF(A816="","",IF(Calculator!prev_prin_balance&lt;=0,0,IF(Calculator!prev_heloc_prin_balance&lt;Calculator!free_cash_flow,MAX(0,MIN($O$6,D816+Calculator!prev_prin_balance+Calculator!loan_payment)),0)))</f>
        <v/>
      </c>
      <c r="K816" s="47" t="str">
        <f>IF(A816="","",ROUND((B816-Calculator!prev_date)*(Calculator!prev_heloc_rate/$O$8)*MAX(0,Calculator!prev_heloc_prin_balance),2))</f>
        <v/>
      </c>
      <c r="L816" s="47" t="str">
        <f>IF(A816="","",MAX(0,MIN(1*H816,Calculator!prev_heloc_int_balance+K816)))</f>
        <v/>
      </c>
      <c r="M816" s="47" t="str">
        <f>IF(A816="","",(Calculator!prev_heloc_int_balance+K816)-L816)</f>
        <v/>
      </c>
      <c r="N816" s="47" t="str">
        <f t="shared" si="4"/>
        <v/>
      </c>
      <c r="O816" s="47" t="str">
        <f>IF(A816="","",Calculator!prev_heloc_prin_balance-N816)</f>
        <v/>
      </c>
      <c r="P816" s="47" t="str">
        <f t="shared" si="16"/>
        <v/>
      </c>
      <c r="Q816" s="40"/>
      <c r="R816" s="67" t="str">
        <f t="shared" si="5"/>
        <v/>
      </c>
      <c r="S816" s="68" t="str">
        <f t="shared" si="6"/>
        <v/>
      </c>
      <c r="T816" s="47" t="str">
        <f t="shared" si="7"/>
        <v/>
      </c>
      <c r="U816" s="47" t="str">
        <f t="shared" si="8"/>
        <v/>
      </c>
      <c r="V816" s="47" t="str">
        <f t="shared" si="9"/>
        <v/>
      </c>
      <c r="W816" s="47" t="str">
        <f t="shared" si="10"/>
        <v/>
      </c>
      <c r="X816" s="40"/>
      <c r="Y816" s="67" t="str">
        <f t="shared" si="11"/>
        <v/>
      </c>
      <c r="Z816" s="68" t="str">
        <f t="shared" si="12"/>
        <v/>
      </c>
      <c r="AA816" s="47" t="str">
        <f>IF(Y816="","",MIN($D$9+Calculator!free_cash_flow,AD815+AB816))</f>
        <v/>
      </c>
      <c r="AB816" s="47" t="str">
        <f t="shared" si="13"/>
        <v/>
      </c>
      <c r="AC816" s="47" t="str">
        <f t="shared" si="14"/>
        <v/>
      </c>
      <c r="AD816" s="47" t="str">
        <f t="shared" si="15"/>
        <v/>
      </c>
    </row>
    <row r="817" ht="12.75" customHeight="1">
      <c r="A817" s="67" t="str">
        <f>IF(OR(Calculator!prev_total_owed&lt;=0,Calculator!prev_total_owed=""),"",Calculator!prev_pmt_num+1)</f>
        <v/>
      </c>
      <c r="B817" s="68" t="str">
        <f t="shared" si="1"/>
        <v/>
      </c>
      <c r="C817" s="47" t="str">
        <f>IF(A817="","",MIN(D817+Calculator!prev_prin_balance,Calculator!loan_payment+J817))</f>
        <v/>
      </c>
      <c r="D817" s="47" t="str">
        <f>IF(A817="","",ROUND($D$6/12*MAX(0,(Calculator!prev_prin_balance)),2))</f>
        <v/>
      </c>
      <c r="E817" s="47" t="str">
        <f t="shared" si="2"/>
        <v/>
      </c>
      <c r="F817" s="47" t="str">
        <f>IF(A817="","",ROUND(SUM(Calculator!prev_prin_balance,-E817),2))</f>
        <v/>
      </c>
      <c r="G817" s="69" t="str">
        <f t="shared" si="3"/>
        <v/>
      </c>
      <c r="H817" s="47" t="str">
        <f>IF(A817="","",IF(Calculator!prev_prin_balance=0,MIN(Calculator!prev_heloc_prin_balance+Calculator!prev_heloc_int_balance+K817,MAX(0,Calculator!free_cash_flow+Calculator!loan_payment))+IF($O$7="No",0,Calculator!loan_payment+$I$6),IF($O$7="No",Calculator!free_cash_flow,$I$5)))</f>
        <v/>
      </c>
      <c r="I817" s="47" t="str">
        <f>IF(A817="","",IF($O$7="Yes",$I$6+Calculator!loan_payment,0))</f>
        <v/>
      </c>
      <c r="J817" s="47" t="str">
        <f>IF(A817="","",IF(Calculator!prev_prin_balance&lt;=0,0,IF(Calculator!prev_heloc_prin_balance&lt;Calculator!free_cash_flow,MAX(0,MIN($O$6,D817+Calculator!prev_prin_balance+Calculator!loan_payment)),0)))</f>
        <v/>
      </c>
      <c r="K817" s="47" t="str">
        <f>IF(A817="","",ROUND((B817-Calculator!prev_date)*(Calculator!prev_heloc_rate/$O$8)*MAX(0,Calculator!prev_heloc_prin_balance),2))</f>
        <v/>
      </c>
      <c r="L817" s="47" t="str">
        <f>IF(A817="","",MAX(0,MIN(1*H817,Calculator!prev_heloc_int_balance+K817)))</f>
        <v/>
      </c>
      <c r="M817" s="47" t="str">
        <f>IF(A817="","",(Calculator!prev_heloc_int_balance+K817)-L817)</f>
        <v/>
      </c>
      <c r="N817" s="47" t="str">
        <f t="shared" si="4"/>
        <v/>
      </c>
      <c r="O817" s="47" t="str">
        <f>IF(A817="","",Calculator!prev_heloc_prin_balance-N817)</f>
        <v/>
      </c>
      <c r="P817" s="47" t="str">
        <f t="shared" si="16"/>
        <v/>
      </c>
      <c r="Q817" s="40"/>
      <c r="R817" s="67" t="str">
        <f t="shared" si="5"/>
        <v/>
      </c>
      <c r="S817" s="68" t="str">
        <f t="shared" si="6"/>
        <v/>
      </c>
      <c r="T817" s="47" t="str">
        <f t="shared" si="7"/>
        <v/>
      </c>
      <c r="U817" s="47" t="str">
        <f t="shared" si="8"/>
        <v/>
      </c>
      <c r="V817" s="47" t="str">
        <f t="shared" si="9"/>
        <v/>
      </c>
      <c r="W817" s="47" t="str">
        <f t="shared" si="10"/>
        <v/>
      </c>
      <c r="X817" s="40"/>
      <c r="Y817" s="67" t="str">
        <f t="shared" si="11"/>
        <v/>
      </c>
      <c r="Z817" s="68" t="str">
        <f t="shared" si="12"/>
        <v/>
      </c>
      <c r="AA817" s="47" t="str">
        <f>IF(Y817="","",MIN($D$9+Calculator!free_cash_flow,AD816+AB817))</f>
        <v/>
      </c>
      <c r="AB817" s="47" t="str">
        <f t="shared" si="13"/>
        <v/>
      </c>
      <c r="AC817" s="47" t="str">
        <f t="shared" si="14"/>
        <v/>
      </c>
      <c r="AD817" s="47" t="str">
        <f t="shared" si="15"/>
        <v/>
      </c>
    </row>
    <row r="818" ht="12.75" customHeight="1">
      <c r="A818" s="67" t="str">
        <f>IF(OR(Calculator!prev_total_owed&lt;=0,Calculator!prev_total_owed=""),"",Calculator!prev_pmt_num+1)</f>
        <v/>
      </c>
      <c r="B818" s="68" t="str">
        <f t="shared" si="1"/>
        <v/>
      </c>
      <c r="C818" s="47" t="str">
        <f>IF(A818="","",MIN(D818+Calculator!prev_prin_balance,Calculator!loan_payment+J818))</f>
        <v/>
      </c>
      <c r="D818" s="47" t="str">
        <f>IF(A818="","",ROUND($D$6/12*MAX(0,(Calculator!prev_prin_balance)),2))</f>
        <v/>
      </c>
      <c r="E818" s="47" t="str">
        <f t="shared" si="2"/>
        <v/>
      </c>
      <c r="F818" s="47" t="str">
        <f>IF(A818="","",ROUND(SUM(Calculator!prev_prin_balance,-E818),2))</f>
        <v/>
      </c>
      <c r="G818" s="69" t="str">
        <f t="shared" si="3"/>
        <v/>
      </c>
      <c r="H818" s="47" t="str">
        <f>IF(A818="","",IF(Calculator!prev_prin_balance=0,MIN(Calculator!prev_heloc_prin_balance+Calculator!prev_heloc_int_balance+K818,MAX(0,Calculator!free_cash_flow+Calculator!loan_payment))+IF($O$7="No",0,Calculator!loan_payment+$I$6),IF($O$7="No",Calculator!free_cash_flow,$I$5)))</f>
        <v/>
      </c>
      <c r="I818" s="47" t="str">
        <f>IF(A818="","",IF($O$7="Yes",$I$6+Calculator!loan_payment,0))</f>
        <v/>
      </c>
      <c r="J818" s="47" t="str">
        <f>IF(A818="","",IF(Calculator!prev_prin_balance&lt;=0,0,IF(Calculator!prev_heloc_prin_balance&lt;Calculator!free_cash_flow,MAX(0,MIN($O$6,D818+Calculator!prev_prin_balance+Calculator!loan_payment)),0)))</f>
        <v/>
      </c>
      <c r="K818" s="47" t="str">
        <f>IF(A818="","",ROUND((B818-Calculator!prev_date)*(Calculator!prev_heloc_rate/$O$8)*MAX(0,Calculator!prev_heloc_prin_balance),2))</f>
        <v/>
      </c>
      <c r="L818" s="47" t="str">
        <f>IF(A818="","",MAX(0,MIN(1*H818,Calculator!prev_heloc_int_balance+K818)))</f>
        <v/>
      </c>
      <c r="M818" s="47" t="str">
        <f>IF(A818="","",(Calculator!prev_heloc_int_balance+K818)-L818)</f>
        <v/>
      </c>
      <c r="N818" s="47" t="str">
        <f t="shared" si="4"/>
        <v/>
      </c>
      <c r="O818" s="47" t="str">
        <f>IF(A818="","",Calculator!prev_heloc_prin_balance-N818)</f>
        <v/>
      </c>
      <c r="P818" s="47" t="str">
        <f t="shared" si="16"/>
        <v/>
      </c>
      <c r="Q818" s="40"/>
      <c r="R818" s="67" t="str">
        <f t="shared" si="5"/>
        <v/>
      </c>
      <c r="S818" s="68" t="str">
        <f t="shared" si="6"/>
        <v/>
      </c>
      <c r="T818" s="47" t="str">
        <f t="shared" si="7"/>
        <v/>
      </c>
      <c r="U818" s="47" t="str">
        <f t="shared" si="8"/>
        <v/>
      </c>
      <c r="V818" s="47" t="str">
        <f t="shared" si="9"/>
        <v/>
      </c>
      <c r="W818" s="47" t="str">
        <f t="shared" si="10"/>
        <v/>
      </c>
      <c r="X818" s="40"/>
      <c r="Y818" s="67" t="str">
        <f t="shared" si="11"/>
        <v/>
      </c>
      <c r="Z818" s="68" t="str">
        <f t="shared" si="12"/>
        <v/>
      </c>
      <c r="AA818" s="47" t="str">
        <f>IF(Y818="","",MIN($D$9+Calculator!free_cash_flow,AD817+AB818))</f>
        <v/>
      </c>
      <c r="AB818" s="47" t="str">
        <f t="shared" si="13"/>
        <v/>
      </c>
      <c r="AC818" s="47" t="str">
        <f t="shared" si="14"/>
        <v/>
      </c>
      <c r="AD818" s="47" t="str">
        <f t="shared" si="15"/>
        <v/>
      </c>
    </row>
    <row r="819" ht="12.75" customHeight="1">
      <c r="A819" s="67" t="str">
        <f>IF(OR(Calculator!prev_total_owed&lt;=0,Calculator!prev_total_owed=""),"",Calculator!prev_pmt_num+1)</f>
        <v/>
      </c>
      <c r="B819" s="68" t="str">
        <f t="shared" si="1"/>
        <v/>
      </c>
      <c r="C819" s="47" t="str">
        <f>IF(A819="","",MIN(D819+Calculator!prev_prin_balance,Calculator!loan_payment+J819))</f>
        <v/>
      </c>
      <c r="D819" s="47" t="str">
        <f>IF(A819="","",ROUND($D$6/12*MAX(0,(Calculator!prev_prin_balance)),2))</f>
        <v/>
      </c>
      <c r="E819" s="47" t="str">
        <f t="shared" si="2"/>
        <v/>
      </c>
      <c r="F819" s="47" t="str">
        <f>IF(A819="","",ROUND(SUM(Calculator!prev_prin_balance,-E819),2))</f>
        <v/>
      </c>
      <c r="G819" s="69" t="str">
        <f t="shared" si="3"/>
        <v/>
      </c>
      <c r="H819" s="47" t="str">
        <f>IF(A819="","",IF(Calculator!prev_prin_balance=0,MIN(Calculator!prev_heloc_prin_balance+Calculator!prev_heloc_int_balance+K819,MAX(0,Calculator!free_cash_flow+Calculator!loan_payment))+IF($O$7="No",0,Calculator!loan_payment+$I$6),IF($O$7="No",Calculator!free_cash_flow,$I$5)))</f>
        <v/>
      </c>
      <c r="I819" s="47" t="str">
        <f>IF(A819="","",IF($O$7="Yes",$I$6+Calculator!loan_payment,0))</f>
        <v/>
      </c>
      <c r="J819" s="47" t="str">
        <f>IF(A819="","",IF(Calculator!prev_prin_balance&lt;=0,0,IF(Calculator!prev_heloc_prin_balance&lt;Calculator!free_cash_flow,MAX(0,MIN($O$6,D819+Calculator!prev_prin_balance+Calculator!loan_payment)),0)))</f>
        <v/>
      </c>
      <c r="K819" s="47" t="str">
        <f>IF(A819="","",ROUND((B819-Calculator!prev_date)*(Calculator!prev_heloc_rate/$O$8)*MAX(0,Calculator!prev_heloc_prin_balance),2))</f>
        <v/>
      </c>
      <c r="L819" s="47" t="str">
        <f>IF(A819="","",MAX(0,MIN(1*H819,Calculator!prev_heloc_int_balance+K819)))</f>
        <v/>
      </c>
      <c r="M819" s="47" t="str">
        <f>IF(A819="","",(Calculator!prev_heloc_int_balance+K819)-L819)</f>
        <v/>
      </c>
      <c r="N819" s="47" t="str">
        <f t="shared" si="4"/>
        <v/>
      </c>
      <c r="O819" s="47" t="str">
        <f>IF(A819="","",Calculator!prev_heloc_prin_balance-N819)</f>
        <v/>
      </c>
      <c r="P819" s="47" t="str">
        <f t="shared" si="16"/>
        <v/>
      </c>
      <c r="Q819" s="40"/>
      <c r="R819" s="67" t="str">
        <f t="shared" si="5"/>
        <v/>
      </c>
      <c r="S819" s="68" t="str">
        <f t="shared" si="6"/>
        <v/>
      </c>
      <c r="T819" s="47" t="str">
        <f t="shared" si="7"/>
        <v/>
      </c>
      <c r="U819" s="47" t="str">
        <f t="shared" si="8"/>
        <v/>
      </c>
      <c r="V819" s="47" t="str">
        <f t="shared" si="9"/>
        <v/>
      </c>
      <c r="W819" s="47" t="str">
        <f t="shared" si="10"/>
        <v/>
      </c>
      <c r="X819" s="40"/>
      <c r="Y819" s="67" t="str">
        <f t="shared" si="11"/>
        <v/>
      </c>
      <c r="Z819" s="68" t="str">
        <f t="shared" si="12"/>
        <v/>
      </c>
      <c r="AA819" s="47" t="str">
        <f>IF(Y819="","",MIN($D$9+Calculator!free_cash_flow,AD818+AB819))</f>
        <v/>
      </c>
      <c r="AB819" s="47" t="str">
        <f t="shared" si="13"/>
        <v/>
      </c>
      <c r="AC819" s="47" t="str">
        <f t="shared" si="14"/>
        <v/>
      </c>
      <c r="AD819" s="47" t="str">
        <f t="shared" si="15"/>
        <v/>
      </c>
    </row>
    <row r="820" ht="12.75" customHeight="1">
      <c r="A820" s="67" t="str">
        <f>IF(OR(Calculator!prev_total_owed&lt;=0,Calculator!prev_total_owed=""),"",Calculator!prev_pmt_num+1)</f>
        <v/>
      </c>
      <c r="B820" s="68" t="str">
        <f t="shared" si="1"/>
        <v/>
      </c>
      <c r="C820" s="47" t="str">
        <f>IF(A820="","",MIN(D820+Calculator!prev_prin_balance,Calculator!loan_payment+J820))</f>
        <v/>
      </c>
      <c r="D820" s="47" t="str">
        <f>IF(A820="","",ROUND($D$6/12*MAX(0,(Calculator!prev_prin_balance)),2))</f>
        <v/>
      </c>
      <c r="E820" s="47" t="str">
        <f t="shared" si="2"/>
        <v/>
      </c>
      <c r="F820" s="47" t="str">
        <f>IF(A820="","",ROUND(SUM(Calculator!prev_prin_balance,-E820),2))</f>
        <v/>
      </c>
      <c r="G820" s="69" t="str">
        <f t="shared" si="3"/>
        <v/>
      </c>
      <c r="H820" s="47" t="str">
        <f>IF(A820="","",IF(Calculator!prev_prin_balance=0,MIN(Calculator!prev_heloc_prin_balance+Calculator!prev_heloc_int_balance+K820,MAX(0,Calculator!free_cash_flow+Calculator!loan_payment))+IF($O$7="No",0,Calculator!loan_payment+$I$6),IF($O$7="No",Calculator!free_cash_flow,$I$5)))</f>
        <v/>
      </c>
      <c r="I820" s="47" t="str">
        <f>IF(A820="","",IF($O$7="Yes",$I$6+Calculator!loan_payment,0))</f>
        <v/>
      </c>
      <c r="J820" s="47" t="str">
        <f>IF(A820="","",IF(Calculator!prev_prin_balance&lt;=0,0,IF(Calculator!prev_heloc_prin_balance&lt;Calculator!free_cash_flow,MAX(0,MIN($O$6,D820+Calculator!prev_prin_balance+Calculator!loan_payment)),0)))</f>
        <v/>
      </c>
      <c r="K820" s="47" t="str">
        <f>IF(A820="","",ROUND((B820-Calculator!prev_date)*(Calculator!prev_heloc_rate/$O$8)*MAX(0,Calculator!prev_heloc_prin_balance),2))</f>
        <v/>
      </c>
      <c r="L820" s="47" t="str">
        <f>IF(A820="","",MAX(0,MIN(1*H820,Calculator!prev_heloc_int_balance+K820)))</f>
        <v/>
      </c>
      <c r="M820" s="47" t="str">
        <f>IF(A820="","",(Calculator!prev_heloc_int_balance+K820)-L820)</f>
        <v/>
      </c>
      <c r="N820" s="47" t="str">
        <f t="shared" si="4"/>
        <v/>
      </c>
      <c r="O820" s="47" t="str">
        <f>IF(A820="","",Calculator!prev_heloc_prin_balance-N820)</f>
        <v/>
      </c>
      <c r="P820" s="47" t="str">
        <f t="shared" si="16"/>
        <v/>
      </c>
      <c r="Q820" s="40"/>
      <c r="R820" s="67" t="str">
        <f t="shared" si="5"/>
        <v/>
      </c>
      <c r="S820" s="68" t="str">
        <f t="shared" si="6"/>
        <v/>
      </c>
      <c r="T820" s="47" t="str">
        <f t="shared" si="7"/>
        <v/>
      </c>
      <c r="U820" s="47" t="str">
        <f t="shared" si="8"/>
        <v/>
      </c>
      <c r="V820" s="47" t="str">
        <f t="shared" si="9"/>
        <v/>
      </c>
      <c r="W820" s="47" t="str">
        <f t="shared" si="10"/>
        <v/>
      </c>
      <c r="X820" s="40"/>
      <c r="Y820" s="67" t="str">
        <f t="shared" si="11"/>
        <v/>
      </c>
      <c r="Z820" s="68" t="str">
        <f t="shared" si="12"/>
        <v/>
      </c>
      <c r="AA820" s="47" t="str">
        <f>IF(Y820="","",MIN($D$9+Calculator!free_cash_flow,AD819+AB820))</f>
        <v/>
      </c>
      <c r="AB820" s="47" t="str">
        <f t="shared" si="13"/>
        <v/>
      </c>
      <c r="AC820" s="47" t="str">
        <f t="shared" si="14"/>
        <v/>
      </c>
      <c r="AD820" s="47" t="str">
        <f t="shared" si="15"/>
        <v/>
      </c>
    </row>
    <row r="821" ht="12.75" customHeight="1">
      <c r="A821" s="67" t="str">
        <f>IF(OR(Calculator!prev_total_owed&lt;=0,Calculator!prev_total_owed=""),"",Calculator!prev_pmt_num+1)</f>
        <v/>
      </c>
      <c r="B821" s="68" t="str">
        <f t="shared" si="1"/>
        <v/>
      </c>
      <c r="C821" s="47" t="str">
        <f>IF(A821="","",MIN(D821+Calculator!prev_prin_balance,Calculator!loan_payment+J821))</f>
        <v/>
      </c>
      <c r="D821" s="47" t="str">
        <f>IF(A821="","",ROUND($D$6/12*MAX(0,(Calculator!prev_prin_balance)),2))</f>
        <v/>
      </c>
      <c r="E821" s="47" t="str">
        <f t="shared" si="2"/>
        <v/>
      </c>
      <c r="F821" s="47" t="str">
        <f>IF(A821="","",ROUND(SUM(Calculator!prev_prin_balance,-E821),2))</f>
        <v/>
      </c>
      <c r="G821" s="69" t="str">
        <f t="shared" si="3"/>
        <v/>
      </c>
      <c r="H821" s="47" t="str">
        <f>IF(A821="","",IF(Calculator!prev_prin_balance=0,MIN(Calculator!prev_heloc_prin_balance+Calculator!prev_heloc_int_balance+K821,MAX(0,Calculator!free_cash_flow+Calculator!loan_payment))+IF($O$7="No",0,Calculator!loan_payment+$I$6),IF($O$7="No",Calculator!free_cash_flow,$I$5)))</f>
        <v/>
      </c>
      <c r="I821" s="47" t="str">
        <f>IF(A821="","",IF($O$7="Yes",$I$6+Calculator!loan_payment,0))</f>
        <v/>
      </c>
      <c r="J821" s="47" t="str">
        <f>IF(A821="","",IF(Calculator!prev_prin_balance&lt;=0,0,IF(Calculator!prev_heloc_prin_balance&lt;Calculator!free_cash_flow,MAX(0,MIN($O$6,D821+Calculator!prev_prin_balance+Calculator!loan_payment)),0)))</f>
        <v/>
      </c>
      <c r="K821" s="47" t="str">
        <f>IF(A821="","",ROUND((B821-Calculator!prev_date)*(Calculator!prev_heloc_rate/$O$8)*MAX(0,Calculator!prev_heloc_prin_balance),2))</f>
        <v/>
      </c>
      <c r="L821" s="47" t="str">
        <f>IF(A821="","",MAX(0,MIN(1*H821,Calculator!prev_heloc_int_balance+K821)))</f>
        <v/>
      </c>
      <c r="M821" s="47" t="str">
        <f>IF(A821="","",(Calculator!prev_heloc_int_balance+K821)-L821)</f>
        <v/>
      </c>
      <c r="N821" s="47" t="str">
        <f t="shared" si="4"/>
        <v/>
      </c>
      <c r="O821" s="47" t="str">
        <f>IF(A821="","",Calculator!prev_heloc_prin_balance-N821)</f>
        <v/>
      </c>
      <c r="P821" s="47" t="str">
        <f t="shared" si="16"/>
        <v/>
      </c>
      <c r="Q821" s="40"/>
      <c r="R821" s="67" t="str">
        <f t="shared" si="5"/>
        <v/>
      </c>
      <c r="S821" s="68" t="str">
        <f t="shared" si="6"/>
        <v/>
      </c>
      <c r="T821" s="47" t="str">
        <f t="shared" si="7"/>
        <v/>
      </c>
      <c r="U821" s="47" t="str">
        <f t="shared" si="8"/>
        <v/>
      </c>
      <c r="V821" s="47" t="str">
        <f t="shared" si="9"/>
        <v/>
      </c>
      <c r="W821" s="47" t="str">
        <f t="shared" si="10"/>
        <v/>
      </c>
      <c r="X821" s="40"/>
      <c r="Y821" s="67" t="str">
        <f t="shared" si="11"/>
        <v/>
      </c>
      <c r="Z821" s="68" t="str">
        <f t="shared" si="12"/>
        <v/>
      </c>
      <c r="AA821" s="47" t="str">
        <f>IF(Y821="","",MIN($D$9+Calculator!free_cash_flow,AD820+AB821))</f>
        <v/>
      </c>
      <c r="AB821" s="47" t="str">
        <f t="shared" si="13"/>
        <v/>
      </c>
      <c r="AC821" s="47" t="str">
        <f t="shared" si="14"/>
        <v/>
      </c>
      <c r="AD821" s="47" t="str">
        <f t="shared" si="15"/>
        <v/>
      </c>
    </row>
    <row r="822" ht="12.75" customHeight="1">
      <c r="A822" s="67" t="str">
        <f>IF(OR(Calculator!prev_total_owed&lt;=0,Calculator!prev_total_owed=""),"",Calculator!prev_pmt_num+1)</f>
        <v/>
      </c>
      <c r="B822" s="68" t="str">
        <f t="shared" si="1"/>
        <v/>
      </c>
      <c r="C822" s="47" t="str">
        <f>IF(A822="","",MIN(D822+Calculator!prev_prin_balance,Calculator!loan_payment+J822))</f>
        <v/>
      </c>
      <c r="D822" s="47" t="str">
        <f>IF(A822="","",ROUND($D$6/12*MAX(0,(Calculator!prev_prin_balance)),2))</f>
        <v/>
      </c>
      <c r="E822" s="47" t="str">
        <f t="shared" si="2"/>
        <v/>
      </c>
      <c r="F822" s="47" t="str">
        <f>IF(A822="","",ROUND(SUM(Calculator!prev_prin_balance,-E822),2))</f>
        <v/>
      </c>
      <c r="G822" s="69" t="str">
        <f t="shared" si="3"/>
        <v/>
      </c>
      <c r="H822" s="47" t="str">
        <f>IF(A822="","",IF(Calculator!prev_prin_balance=0,MIN(Calculator!prev_heloc_prin_balance+Calculator!prev_heloc_int_balance+K822,MAX(0,Calculator!free_cash_flow+Calculator!loan_payment))+IF($O$7="No",0,Calculator!loan_payment+$I$6),IF($O$7="No",Calculator!free_cash_flow,$I$5)))</f>
        <v/>
      </c>
      <c r="I822" s="47" t="str">
        <f>IF(A822="","",IF($O$7="Yes",$I$6+Calculator!loan_payment,0))</f>
        <v/>
      </c>
      <c r="J822" s="47" t="str">
        <f>IF(A822="","",IF(Calculator!prev_prin_balance&lt;=0,0,IF(Calculator!prev_heloc_prin_balance&lt;Calculator!free_cash_flow,MAX(0,MIN($O$6,D822+Calculator!prev_prin_balance+Calculator!loan_payment)),0)))</f>
        <v/>
      </c>
      <c r="K822" s="47" t="str">
        <f>IF(A822="","",ROUND((B822-Calculator!prev_date)*(Calculator!prev_heloc_rate/$O$8)*MAX(0,Calculator!prev_heloc_prin_balance),2))</f>
        <v/>
      </c>
      <c r="L822" s="47" t="str">
        <f>IF(A822="","",MAX(0,MIN(1*H822,Calculator!prev_heloc_int_balance+K822)))</f>
        <v/>
      </c>
      <c r="M822" s="47" t="str">
        <f>IF(A822="","",(Calculator!prev_heloc_int_balance+K822)-L822)</f>
        <v/>
      </c>
      <c r="N822" s="47" t="str">
        <f t="shared" si="4"/>
        <v/>
      </c>
      <c r="O822" s="47" t="str">
        <f>IF(A822="","",Calculator!prev_heloc_prin_balance-N822)</f>
        <v/>
      </c>
      <c r="P822" s="47" t="str">
        <f t="shared" si="16"/>
        <v/>
      </c>
      <c r="Q822" s="40"/>
      <c r="R822" s="67" t="str">
        <f t="shared" si="5"/>
        <v/>
      </c>
      <c r="S822" s="68" t="str">
        <f t="shared" si="6"/>
        <v/>
      </c>
      <c r="T822" s="47" t="str">
        <f t="shared" si="7"/>
        <v/>
      </c>
      <c r="U822" s="47" t="str">
        <f t="shared" si="8"/>
        <v/>
      </c>
      <c r="V822" s="47" t="str">
        <f t="shared" si="9"/>
        <v/>
      </c>
      <c r="W822" s="47" t="str">
        <f t="shared" si="10"/>
        <v/>
      </c>
      <c r="X822" s="40"/>
      <c r="Y822" s="67" t="str">
        <f t="shared" si="11"/>
        <v/>
      </c>
      <c r="Z822" s="68" t="str">
        <f t="shared" si="12"/>
        <v/>
      </c>
      <c r="AA822" s="47" t="str">
        <f>IF(Y822="","",MIN($D$9+Calculator!free_cash_flow,AD821+AB822))</f>
        <v/>
      </c>
      <c r="AB822" s="47" t="str">
        <f t="shared" si="13"/>
        <v/>
      </c>
      <c r="AC822" s="47" t="str">
        <f t="shared" si="14"/>
        <v/>
      </c>
      <c r="AD822" s="47" t="str">
        <f t="shared" si="15"/>
        <v/>
      </c>
    </row>
    <row r="823" ht="12.75" customHeight="1">
      <c r="A823" s="67" t="str">
        <f>IF(OR(Calculator!prev_total_owed&lt;=0,Calculator!prev_total_owed=""),"",Calculator!prev_pmt_num+1)</f>
        <v/>
      </c>
      <c r="B823" s="68" t="str">
        <f t="shared" si="1"/>
        <v/>
      </c>
      <c r="C823" s="47" t="str">
        <f>IF(A823="","",MIN(D823+Calculator!prev_prin_balance,Calculator!loan_payment+J823))</f>
        <v/>
      </c>
      <c r="D823" s="47" t="str">
        <f>IF(A823="","",ROUND($D$6/12*MAX(0,(Calculator!prev_prin_balance)),2))</f>
        <v/>
      </c>
      <c r="E823" s="47" t="str">
        <f t="shared" si="2"/>
        <v/>
      </c>
      <c r="F823" s="47" t="str">
        <f>IF(A823="","",ROUND(SUM(Calculator!prev_prin_balance,-E823),2))</f>
        <v/>
      </c>
      <c r="G823" s="69" t="str">
        <f t="shared" si="3"/>
        <v/>
      </c>
      <c r="H823" s="47" t="str">
        <f>IF(A823="","",IF(Calculator!prev_prin_balance=0,MIN(Calculator!prev_heloc_prin_balance+Calculator!prev_heloc_int_balance+K823,MAX(0,Calculator!free_cash_flow+Calculator!loan_payment))+IF($O$7="No",0,Calculator!loan_payment+$I$6),IF($O$7="No",Calculator!free_cash_flow,$I$5)))</f>
        <v/>
      </c>
      <c r="I823" s="47" t="str">
        <f>IF(A823="","",IF($O$7="Yes",$I$6+Calculator!loan_payment,0))</f>
        <v/>
      </c>
      <c r="J823" s="47" t="str">
        <f>IF(A823="","",IF(Calculator!prev_prin_balance&lt;=0,0,IF(Calculator!prev_heloc_prin_balance&lt;Calculator!free_cash_flow,MAX(0,MIN($O$6,D823+Calculator!prev_prin_balance+Calculator!loan_payment)),0)))</f>
        <v/>
      </c>
      <c r="K823" s="47" t="str">
        <f>IF(A823="","",ROUND((B823-Calculator!prev_date)*(Calculator!prev_heloc_rate/$O$8)*MAX(0,Calculator!prev_heloc_prin_balance),2))</f>
        <v/>
      </c>
      <c r="L823" s="47" t="str">
        <f>IF(A823="","",MAX(0,MIN(1*H823,Calculator!prev_heloc_int_balance+K823)))</f>
        <v/>
      </c>
      <c r="M823" s="47" t="str">
        <f>IF(A823="","",(Calculator!prev_heloc_int_balance+K823)-L823)</f>
        <v/>
      </c>
      <c r="N823" s="47" t="str">
        <f t="shared" si="4"/>
        <v/>
      </c>
      <c r="O823" s="47" t="str">
        <f>IF(A823="","",Calculator!prev_heloc_prin_balance-N823)</f>
        <v/>
      </c>
      <c r="P823" s="47" t="str">
        <f t="shared" si="16"/>
        <v/>
      </c>
      <c r="Q823" s="40"/>
      <c r="R823" s="67" t="str">
        <f t="shared" si="5"/>
        <v/>
      </c>
      <c r="S823" s="68" t="str">
        <f t="shared" si="6"/>
        <v/>
      </c>
      <c r="T823" s="47" t="str">
        <f t="shared" si="7"/>
        <v/>
      </c>
      <c r="U823" s="47" t="str">
        <f t="shared" si="8"/>
        <v/>
      </c>
      <c r="V823" s="47" t="str">
        <f t="shared" si="9"/>
        <v/>
      </c>
      <c r="W823" s="47" t="str">
        <f t="shared" si="10"/>
        <v/>
      </c>
      <c r="X823" s="40"/>
      <c r="Y823" s="67" t="str">
        <f t="shared" si="11"/>
        <v/>
      </c>
      <c r="Z823" s="68" t="str">
        <f t="shared" si="12"/>
        <v/>
      </c>
      <c r="AA823" s="47" t="str">
        <f>IF(Y823="","",MIN($D$9+Calculator!free_cash_flow,AD822+AB823))</f>
        <v/>
      </c>
      <c r="AB823" s="47" t="str">
        <f t="shared" si="13"/>
        <v/>
      </c>
      <c r="AC823" s="47" t="str">
        <f t="shared" si="14"/>
        <v/>
      </c>
      <c r="AD823" s="47" t="str">
        <f t="shared" si="15"/>
        <v/>
      </c>
    </row>
    <row r="824" ht="12.75" customHeight="1">
      <c r="A824" s="67" t="str">
        <f>IF(OR(Calculator!prev_total_owed&lt;=0,Calculator!prev_total_owed=""),"",Calculator!prev_pmt_num+1)</f>
        <v/>
      </c>
      <c r="B824" s="68" t="str">
        <f t="shared" si="1"/>
        <v/>
      </c>
      <c r="C824" s="47" t="str">
        <f>IF(A824="","",MIN(D824+Calculator!prev_prin_balance,Calculator!loan_payment+J824))</f>
        <v/>
      </c>
      <c r="D824" s="47" t="str">
        <f>IF(A824="","",ROUND($D$6/12*MAX(0,(Calculator!prev_prin_balance)),2))</f>
        <v/>
      </c>
      <c r="E824" s="47" t="str">
        <f t="shared" si="2"/>
        <v/>
      </c>
      <c r="F824" s="47" t="str">
        <f>IF(A824="","",ROUND(SUM(Calculator!prev_prin_balance,-E824),2))</f>
        <v/>
      </c>
      <c r="G824" s="69" t="str">
        <f t="shared" si="3"/>
        <v/>
      </c>
      <c r="H824" s="47" t="str">
        <f>IF(A824="","",IF(Calculator!prev_prin_balance=0,MIN(Calculator!prev_heloc_prin_balance+Calculator!prev_heloc_int_balance+K824,MAX(0,Calculator!free_cash_flow+Calculator!loan_payment))+IF($O$7="No",0,Calculator!loan_payment+$I$6),IF($O$7="No",Calculator!free_cash_flow,$I$5)))</f>
        <v/>
      </c>
      <c r="I824" s="47" t="str">
        <f>IF(A824="","",IF($O$7="Yes",$I$6+Calculator!loan_payment,0))</f>
        <v/>
      </c>
      <c r="J824" s="47" t="str">
        <f>IF(A824="","",IF(Calculator!prev_prin_balance&lt;=0,0,IF(Calculator!prev_heloc_prin_balance&lt;Calculator!free_cash_flow,MAX(0,MIN($O$6,D824+Calculator!prev_prin_balance+Calculator!loan_payment)),0)))</f>
        <v/>
      </c>
      <c r="K824" s="47" t="str">
        <f>IF(A824="","",ROUND((B824-Calculator!prev_date)*(Calculator!prev_heloc_rate/$O$8)*MAX(0,Calculator!prev_heloc_prin_balance),2))</f>
        <v/>
      </c>
      <c r="L824" s="47" t="str">
        <f>IF(A824="","",MAX(0,MIN(1*H824,Calculator!prev_heloc_int_balance+K824)))</f>
        <v/>
      </c>
      <c r="M824" s="47" t="str">
        <f>IF(A824="","",(Calculator!prev_heloc_int_balance+K824)-L824)</f>
        <v/>
      </c>
      <c r="N824" s="47" t="str">
        <f t="shared" si="4"/>
        <v/>
      </c>
      <c r="O824" s="47" t="str">
        <f>IF(A824="","",Calculator!prev_heloc_prin_balance-N824)</f>
        <v/>
      </c>
      <c r="P824" s="47" t="str">
        <f t="shared" si="16"/>
        <v/>
      </c>
      <c r="Q824" s="40"/>
      <c r="R824" s="67" t="str">
        <f t="shared" si="5"/>
        <v/>
      </c>
      <c r="S824" s="68" t="str">
        <f t="shared" si="6"/>
        <v/>
      </c>
      <c r="T824" s="47" t="str">
        <f t="shared" si="7"/>
        <v/>
      </c>
      <c r="U824" s="47" t="str">
        <f t="shared" si="8"/>
        <v/>
      </c>
      <c r="V824" s="47" t="str">
        <f t="shared" si="9"/>
        <v/>
      </c>
      <c r="W824" s="47" t="str">
        <f t="shared" si="10"/>
        <v/>
      </c>
      <c r="X824" s="40"/>
      <c r="Y824" s="67" t="str">
        <f t="shared" si="11"/>
        <v/>
      </c>
      <c r="Z824" s="68" t="str">
        <f t="shared" si="12"/>
        <v/>
      </c>
      <c r="AA824" s="47" t="str">
        <f>IF(Y824="","",MIN($D$9+Calculator!free_cash_flow,AD823+AB824))</f>
        <v/>
      </c>
      <c r="AB824" s="47" t="str">
        <f t="shared" si="13"/>
        <v/>
      </c>
      <c r="AC824" s="47" t="str">
        <f t="shared" si="14"/>
        <v/>
      </c>
      <c r="AD824" s="47" t="str">
        <f t="shared" si="15"/>
        <v/>
      </c>
    </row>
    <row r="825" ht="12.75" customHeight="1">
      <c r="A825" s="67" t="str">
        <f>IF(OR(Calculator!prev_total_owed&lt;=0,Calculator!prev_total_owed=""),"",Calculator!prev_pmt_num+1)</f>
        <v/>
      </c>
      <c r="B825" s="68" t="str">
        <f t="shared" si="1"/>
        <v/>
      </c>
      <c r="C825" s="47" t="str">
        <f>IF(A825="","",MIN(D825+Calculator!prev_prin_balance,Calculator!loan_payment+J825))</f>
        <v/>
      </c>
      <c r="D825" s="47" t="str">
        <f>IF(A825="","",ROUND($D$6/12*MAX(0,(Calculator!prev_prin_balance)),2))</f>
        <v/>
      </c>
      <c r="E825" s="47" t="str">
        <f t="shared" si="2"/>
        <v/>
      </c>
      <c r="F825" s="47" t="str">
        <f>IF(A825="","",ROUND(SUM(Calculator!prev_prin_balance,-E825),2))</f>
        <v/>
      </c>
      <c r="G825" s="69" t="str">
        <f t="shared" si="3"/>
        <v/>
      </c>
      <c r="H825" s="47" t="str">
        <f>IF(A825="","",IF(Calculator!prev_prin_balance=0,MIN(Calculator!prev_heloc_prin_balance+Calculator!prev_heloc_int_balance+K825,MAX(0,Calculator!free_cash_flow+Calculator!loan_payment))+IF($O$7="No",0,Calculator!loan_payment+$I$6),IF($O$7="No",Calculator!free_cash_flow,$I$5)))</f>
        <v/>
      </c>
      <c r="I825" s="47" t="str">
        <f>IF(A825="","",IF($O$7="Yes",$I$6+Calculator!loan_payment,0))</f>
        <v/>
      </c>
      <c r="J825" s="47" t="str">
        <f>IF(A825="","",IF(Calculator!prev_prin_balance&lt;=0,0,IF(Calculator!prev_heloc_prin_balance&lt;Calculator!free_cash_flow,MAX(0,MIN($O$6,D825+Calculator!prev_prin_balance+Calculator!loan_payment)),0)))</f>
        <v/>
      </c>
      <c r="K825" s="47" t="str">
        <f>IF(A825="","",ROUND((B825-Calculator!prev_date)*(Calculator!prev_heloc_rate/$O$8)*MAX(0,Calculator!prev_heloc_prin_balance),2))</f>
        <v/>
      </c>
      <c r="L825" s="47" t="str">
        <f>IF(A825="","",MAX(0,MIN(1*H825,Calculator!prev_heloc_int_balance+K825)))</f>
        <v/>
      </c>
      <c r="M825" s="47" t="str">
        <f>IF(A825="","",(Calculator!prev_heloc_int_balance+K825)-L825)</f>
        <v/>
      </c>
      <c r="N825" s="47" t="str">
        <f t="shared" si="4"/>
        <v/>
      </c>
      <c r="O825" s="47" t="str">
        <f>IF(A825="","",Calculator!prev_heloc_prin_balance-N825)</f>
        <v/>
      </c>
      <c r="P825" s="47" t="str">
        <f t="shared" si="16"/>
        <v/>
      </c>
      <c r="Q825" s="40"/>
      <c r="R825" s="67" t="str">
        <f t="shared" si="5"/>
        <v/>
      </c>
      <c r="S825" s="68" t="str">
        <f t="shared" si="6"/>
        <v/>
      </c>
      <c r="T825" s="47" t="str">
        <f t="shared" si="7"/>
        <v/>
      </c>
      <c r="U825" s="47" t="str">
        <f t="shared" si="8"/>
        <v/>
      </c>
      <c r="V825" s="47" t="str">
        <f t="shared" si="9"/>
        <v/>
      </c>
      <c r="W825" s="47" t="str">
        <f t="shared" si="10"/>
        <v/>
      </c>
      <c r="X825" s="40"/>
      <c r="Y825" s="67" t="str">
        <f t="shared" si="11"/>
        <v/>
      </c>
      <c r="Z825" s="68" t="str">
        <f t="shared" si="12"/>
        <v/>
      </c>
      <c r="AA825" s="47" t="str">
        <f>IF(Y825="","",MIN($D$9+Calculator!free_cash_flow,AD824+AB825))</f>
        <v/>
      </c>
      <c r="AB825" s="47" t="str">
        <f t="shared" si="13"/>
        <v/>
      </c>
      <c r="AC825" s="47" t="str">
        <f t="shared" si="14"/>
        <v/>
      </c>
      <c r="AD825" s="47" t="str">
        <f t="shared" si="15"/>
        <v/>
      </c>
    </row>
    <row r="826" ht="12.75" customHeight="1">
      <c r="A826" s="67" t="str">
        <f>IF(OR(Calculator!prev_total_owed&lt;=0,Calculator!prev_total_owed=""),"",Calculator!prev_pmt_num+1)</f>
        <v/>
      </c>
      <c r="B826" s="68" t="str">
        <f t="shared" si="1"/>
        <v/>
      </c>
      <c r="C826" s="47" t="str">
        <f>IF(A826="","",MIN(D826+Calculator!prev_prin_balance,Calculator!loan_payment+J826))</f>
        <v/>
      </c>
      <c r="D826" s="47" t="str">
        <f>IF(A826="","",ROUND($D$6/12*MAX(0,(Calculator!prev_prin_balance)),2))</f>
        <v/>
      </c>
      <c r="E826" s="47" t="str">
        <f t="shared" si="2"/>
        <v/>
      </c>
      <c r="F826" s="47" t="str">
        <f>IF(A826="","",ROUND(SUM(Calculator!prev_prin_balance,-E826),2))</f>
        <v/>
      </c>
      <c r="G826" s="69" t="str">
        <f t="shared" si="3"/>
        <v/>
      </c>
      <c r="H826" s="47" t="str">
        <f>IF(A826="","",IF(Calculator!prev_prin_balance=0,MIN(Calculator!prev_heloc_prin_balance+Calculator!prev_heloc_int_balance+K826,MAX(0,Calculator!free_cash_flow+Calculator!loan_payment))+IF($O$7="No",0,Calculator!loan_payment+$I$6),IF($O$7="No",Calculator!free_cash_flow,$I$5)))</f>
        <v/>
      </c>
      <c r="I826" s="47" t="str">
        <f>IF(A826="","",IF($O$7="Yes",$I$6+Calculator!loan_payment,0))</f>
        <v/>
      </c>
      <c r="J826" s="47" t="str">
        <f>IF(A826="","",IF(Calculator!prev_prin_balance&lt;=0,0,IF(Calculator!prev_heloc_prin_balance&lt;Calculator!free_cash_flow,MAX(0,MIN($O$6,D826+Calculator!prev_prin_balance+Calculator!loan_payment)),0)))</f>
        <v/>
      </c>
      <c r="K826" s="47" t="str">
        <f>IF(A826="","",ROUND((B826-Calculator!prev_date)*(Calculator!prev_heloc_rate/$O$8)*MAX(0,Calculator!prev_heloc_prin_balance),2))</f>
        <v/>
      </c>
      <c r="L826" s="47" t="str">
        <f>IF(A826="","",MAX(0,MIN(1*H826,Calculator!prev_heloc_int_balance+K826)))</f>
        <v/>
      </c>
      <c r="M826" s="47" t="str">
        <f>IF(A826="","",(Calculator!prev_heloc_int_balance+K826)-L826)</f>
        <v/>
      </c>
      <c r="N826" s="47" t="str">
        <f t="shared" si="4"/>
        <v/>
      </c>
      <c r="O826" s="47" t="str">
        <f>IF(A826="","",Calculator!prev_heloc_prin_balance-N826)</f>
        <v/>
      </c>
      <c r="P826" s="47" t="str">
        <f t="shared" si="16"/>
        <v/>
      </c>
      <c r="Q826" s="40"/>
      <c r="R826" s="67" t="str">
        <f t="shared" si="5"/>
        <v/>
      </c>
      <c r="S826" s="68" t="str">
        <f t="shared" si="6"/>
        <v/>
      </c>
      <c r="T826" s="47" t="str">
        <f t="shared" si="7"/>
        <v/>
      </c>
      <c r="U826" s="47" t="str">
        <f t="shared" si="8"/>
        <v/>
      </c>
      <c r="V826" s="47" t="str">
        <f t="shared" si="9"/>
        <v/>
      </c>
      <c r="W826" s="47" t="str">
        <f t="shared" si="10"/>
        <v/>
      </c>
      <c r="X826" s="40"/>
      <c r="Y826" s="67" t="str">
        <f t="shared" si="11"/>
        <v/>
      </c>
      <c r="Z826" s="68" t="str">
        <f t="shared" si="12"/>
        <v/>
      </c>
      <c r="AA826" s="47" t="str">
        <f>IF(Y826="","",MIN($D$9+Calculator!free_cash_flow,AD825+AB826))</f>
        <v/>
      </c>
      <c r="AB826" s="47" t="str">
        <f t="shared" si="13"/>
        <v/>
      </c>
      <c r="AC826" s="47" t="str">
        <f t="shared" si="14"/>
        <v/>
      </c>
      <c r="AD826" s="47" t="str">
        <f t="shared" si="15"/>
        <v/>
      </c>
    </row>
    <row r="827" ht="12.75" customHeight="1">
      <c r="A827" s="67" t="str">
        <f>IF(OR(Calculator!prev_total_owed&lt;=0,Calculator!prev_total_owed=""),"",Calculator!prev_pmt_num+1)</f>
        <v/>
      </c>
      <c r="B827" s="68" t="str">
        <f t="shared" si="1"/>
        <v/>
      </c>
      <c r="C827" s="47" t="str">
        <f>IF(A827="","",MIN(D827+Calculator!prev_prin_balance,Calculator!loan_payment+J827))</f>
        <v/>
      </c>
      <c r="D827" s="47" t="str">
        <f>IF(A827="","",ROUND($D$6/12*MAX(0,(Calculator!prev_prin_balance)),2))</f>
        <v/>
      </c>
      <c r="E827" s="47" t="str">
        <f t="shared" si="2"/>
        <v/>
      </c>
      <c r="F827" s="47" t="str">
        <f>IF(A827="","",ROUND(SUM(Calculator!prev_prin_balance,-E827),2))</f>
        <v/>
      </c>
      <c r="G827" s="69" t="str">
        <f t="shared" si="3"/>
        <v/>
      </c>
      <c r="H827" s="47" t="str">
        <f>IF(A827="","",IF(Calculator!prev_prin_balance=0,MIN(Calculator!prev_heloc_prin_balance+Calculator!prev_heloc_int_balance+K827,MAX(0,Calculator!free_cash_flow+Calculator!loan_payment))+IF($O$7="No",0,Calculator!loan_payment+$I$6),IF($O$7="No",Calculator!free_cash_flow,$I$5)))</f>
        <v/>
      </c>
      <c r="I827" s="47" t="str">
        <f>IF(A827="","",IF($O$7="Yes",$I$6+Calculator!loan_payment,0))</f>
        <v/>
      </c>
      <c r="J827" s="47" t="str">
        <f>IF(A827="","",IF(Calculator!prev_prin_balance&lt;=0,0,IF(Calculator!prev_heloc_prin_balance&lt;Calculator!free_cash_flow,MAX(0,MIN($O$6,D827+Calculator!prev_prin_balance+Calculator!loan_payment)),0)))</f>
        <v/>
      </c>
      <c r="K827" s="47" t="str">
        <f>IF(A827="","",ROUND((B827-Calculator!prev_date)*(Calculator!prev_heloc_rate/$O$8)*MAX(0,Calculator!prev_heloc_prin_balance),2))</f>
        <v/>
      </c>
      <c r="L827" s="47" t="str">
        <f>IF(A827="","",MAX(0,MIN(1*H827,Calculator!prev_heloc_int_balance+K827)))</f>
        <v/>
      </c>
      <c r="M827" s="47" t="str">
        <f>IF(A827="","",(Calculator!prev_heloc_int_balance+K827)-L827)</f>
        <v/>
      </c>
      <c r="N827" s="47" t="str">
        <f t="shared" si="4"/>
        <v/>
      </c>
      <c r="O827" s="47" t="str">
        <f>IF(A827="","",Calculator!prev_heloc_prin_balance-N827)</f>
        <v/>
      </c>
      <c r="P827" s="47" t="str">
        <f t="shared" si="16"/>
        <v/>
      </c>
      <c r="Q827" s="40"/>
      <c r="R827" s="67" t="str">
        <f t="shared" si="5"/>
        <v/>
      </c>
      <c r="S827" s="68" t="str">
        <f t="shared" si="6"/>
        <v/>
      </c>
      <c r="T827" s="47" t="str">
        <f t="shared" si="7"/>
        <v/>
      </c>
      <c r="U827" s="47" t="str">
        <f t="shared" si="8"/>
        <v/>
      </c>
      <c r="V827" s="47" t="str">
        <f t="shared" si="9"/>
        <v/>
      </c>
      <c r="W827" s="47" t="str">
        <f t="shared" si="10"/>
        <v/>
      </c>
      <c r="X827" s="40"/>
      <c r="Y827" s="67" t="str">
        <f t="shared" si="11"/>
        <v/>
      </c>
      <c r="Z827" s="68" t="str">
        <f t="shared" si="12"/>
        <v/>
      </c>
      <c r="AA827" s="47" t="str">
        <f>IF(Y827="","",MIN($D$9+Calculator!free_cash_flow,AD826+AB827))</f>
        <v/>
      </c>
      <c r="AB827" s="47" t="str">
        <f t="shared" si="13"/>
        <v/>
      </c>
      <c r="AC827" s="47" t="str">
        <f t="shared" si="14"/>
        <v/>
      </c>
      <c r="AD827" s="47" t="str">
        <f t="shared" si="15"/>
        <v/>
      </c>
    </row>
    <row r="828" ht="12.75" customHeight="1">
      <c r="A828" s="67" t="str">
        <f>IF(OR(Calculator!prev_total_owed&lt;=0,Calculator!prev_total_owed=""),"",Calculator!prev_pmt_num+1)</f>
        <v/>
      </c>
      <c r="B828" s="68" t="str">
        <f t="shared" si="1"/>
        <v/>
      </c>
      <c r="C828" s="47" t="str">
        <f>IF(A828="","",MIN(D828+Calculator!prev_prin_balance,Calculator!loan_payment+J828))</f>
        <v/>
      </c>
      <c r="D828" s="47" t="str">
        <f>IF(A828="","",ROUND($D$6/12*MAX(0,(Calculator!prev_prin_balance)),2))</f>
        <v/>
      </c>
      <c r="E828" s="47" t="str">
        <f t="shared" si="2"/>
        <v/>
      </c>
      <c r="F828" s="47" t="str">
        <f>IF(A828="","",ROUND(SUM(Calculator!prev_prin_balance,-E828),2))</f>
        <v/>
      </c>
      <c r="G828" s="69" t="str">
        <f t="shared" si="3"/>
        <v/>
      </c>
      <c r="H828" s="47" t="str">
        <f>IF(A828="","",IF(Calculator!prev_prin_balance=0,MIN(Calculator!prev_heloc_prin_balance+Calculator!prev_heloc_int_balance+K828,MAX(0,Calculator!free_cash_flow+Calculator!loan_payment))+IF($O$7="No",0,Calculator!loan_payment+$I$6),IF($O$7="No",Calculator!free_cash_flow,$I$5)))</f>
        <v/>
      </c>
      <c r="I828" s="47" t="str">
        <f>IF(A828="","",IF($O$7="Yes",$I$6+Calculator!loan_payment,0))</f>
        <v/>
      </c>
      <c r="J828" s="47" t="str">
        <f>IF(A828="","",IF(Calculator!prev_prin_balance&lt;=0,0,IF(Calculator!prev_heloc_prin_balance&lt;Calculator!free_cash_flow,MAX(0,MIN($O$6,D828+Calculator!prev_prin_balance+Calculator!loan_payment)),0)))</f>
        <v/>
      </c>
      <c r="K828" s="47" t="str">
        <f>IF(A828="","",ROUND((B828-Calculator!prev_date)*(Calculator!prev_heloc_rate/$O$8)*MAX(0,Calculator!prev_heloc_prin_balance),2))</f>
        <v/>
      </c>
      <c r="L828" s="47" t="str">
        <f>IF(A828="","",MAX(0,MIN(1*H828,Calculator!prev_heloc_int_balance+K828)))</f>
        <v/>
      </c>
      <c r="M828" s="47" t="str">
        <f>IF(A828="","",(Calculator!prev_heloc_int_balance+K828)-L828)</f>
        <v/>
      </c>
      <c r="N828" s="47" t="str">
        <f t="shared" si="4"/>
        <v/>
      </c>
      <c r="O828" s="47" t="str">
        <f>IF(A828="","",Calculator!prev_heloc_prin_balance-N828)</f>
        <v/>
      </c>
      <c r="P828" s="47" t="str">
        <f t="shared" si="16"/>
        <v/>
      </c>
      <c r="Q828" s="40"/>
      <c r="R828" s="67" t="str">
        <f t="shared" si="5"/>
        <v/>
      </c>
      <c r="S828" s="68" t="str">
        <f t="shared" si="6"/>
        <v/>
      </c>
      <c r="T828" s="47" t="str">
        <f t="shared" si="7"/>
        <v/>
      </c>
      <c r="U828" s="47" t="str">
        <f t="shared" si="8"/>
        <v/>
      </c>
      <c r="V828" s="47" t="str">
        <f t="shared" si="9"/>
        <v/>
      </c>
      <c r="W828" s="47" t="str">
        <f t="shared" si="10"/>
        <v/>
      </c>
      <c r="X828" s="40"/>
      <c r="Y828" s="67" t="str">
        <f t="shared" si="11"/>
        <v/>
      </c>
      <c r="Z828" s="68" t="str">
        <f t="shared" si="12"/>
        <v/>
      </c>
      <c r="AA828" s="47" t="str">
        <f>IF(Y828="","",MIN($D$9+Calculator!free_cash_flow,AD827+AB828))</f>
        <v/>
      </c>
      <c r="AB828" s="47" t="str">
        <f t="shared" si="13"/>
        <v/>
      </c>
      <c r="AC828" s="47" t="str">
        <f t="shared" si="14"/>
        <v/>
      </c>
      <c r="AD828" s="47" t="str">
        <f t="shared" si="15"/>
        <v/>
      </c>
    </row>
    <row r="829" ht="12.75" customHeight="1">
      <c r="A829" s="67" t="str">
        <f>IF(OR(Calculator!prev_total_owed&lt;=0,Calculator!prev_total_owed=""),"",Calculator!prev_pmt_num+1)</f>
        <v/>
      </c>
      <c r="B829" s="68" t="str">
        <f t="shared" si="1"/>
        <v/>
      </c>
      <c r="C829" s="47" t="str">
        <f>IF(A829="","",MIN(D829+Calculator!prev_prin_balance,Calculator!loan_payment+J829))</f>
        <v/>
      </c>
      <c r="D829" s="47" t="str">
        <f>IF(A829="","",ROUND($D$6/12*MAX(0,(Calculator!prev_prin_balance)),2))</f>
        <v/>
      </c>
      <c r="E829" s="47" t="str">
        <f t="shared" si="2"/>
        <v/>
      </c>
      <c r="F829" s="47" t="str">
        <f>IF(A829="","",ROUND(SUM(Calculator!prev_prin_balance,-E829),2))</f>
        <v/>
      </c>
      <c r="G829" s="69" t="str">
        <f t="shared" si="3"/>
        <v/>
      </c>
      <c r="H829" s="47" t="str">
        <f>IF(A829="","",IF(Calculator!prev_prin_balance=0,MIN(Calculator!prev_heloc_prin_balance+Calculator!prev_heloc_int_balance+K829,MAX(0,Calculator!free_cash_flow+Calculator!loan_payment))+IF($O$7="No",0,Calculator!loan_payment+$I$6),IF($O$7="No",Calculator!free_cash_flow,$I$5)))</f>
        <v/>
      </c>
      <c r="I829" s="47" t="str">
        <f>IF(A829="","",IF($O$7="Yes",$I$6+Calculator!loan_payment,0))</f>
        <v/>
      </c>
      <c r="J829" s="47" t="str">
        <f>IF(A829="","",IF(Calculator!prev_prin_balance&lt;=0,0,IF(Calculator!prev_heloc_prin_balance&lt;Calculator!free_cash_flow,MAX(0,MIN($O$6,D829+Calculator!prev_prin_balance+Calculator!loan_payment)),0)))</f>
        <v/>
      </c>
      <c r="K829" s="47" t="str">
        <f>IF(A829="","",ROUND((B829-Calculator!prev_date)*(Calculator!prev_heloc_rate/$O$8)*MAX(0,Calculator!prev_heloc_prin_balance),2))</f>
        <v/>
      </c>
      <c r="L829" s="47" t="str">
        <f>IF(A829="","",MAX(0,MIN(1*H829,Calculator!prev_heloc_int_balance+K829)))</f>
        <v/>
      </c>
      <c r="M829" s="47" t="str">
        <f>IF(A829="","",(Calculator!prev_heloc_int_balance+K829)-L829)</f>
        <v/>
      </c>
      <c r="N829" s="47" t="str">
        <f t="shared" si="4"/>
        <v/>
      </c>
      <c r="O829" s="47" t="str">
        <f>IF(A829="","",Calculator!prev_heloc_prin_balance-N829)</f>
        <v/>
      </c>
      <c r="P829" s="47" t="str">
        <f t="shared" si="16"/>
        <v/>
      </c>
      <c r="Q829" s="40"/>
      <c r="R829" s="67" t="str">
        <f t="shared" si="5"/>
        <v/>
      </c>
      <c r="S829" s="68" t="str">
        <f t="shared" si="6"/>
        <v/>
      </c>
      <c r="T829" s="47" t="str">
        <f t="shared" si="7"/>
        <v/>
      </c>
      <c r="U829" s="47" t="str">
        <f t="shared" si="8"/>
        <v/>
      </c>
      <c r="V829" s="47" t="str">
        <f t="shared" si="9"/>
        <v/>
      </c>
      <c r="W829" s="47" t="str">
        <f t="shared" si="10"/>
        <v/>
      </c>
      <c r="X829" s="40"/>
      <c r="Y829" s="67" t="str">
        <f t="shared" si="11"/>
        <v/>
      </c>
      <c r="Z829" s="68" t="str">
        <f t="shared" si="12"/>
        <v/>
      </c>
      <c r="AA829" s="47" t="str">
        <f>IF(Y829="","",MIN($D$9+Calculator!free_cash_flow,AD828+AB829))</f>
        <v/>
      </c>
      <c r="AB829" s="47" t="str">
        <f t="shared" si="13"/>
        <v/>
      </c>
      <c r="AC829" s="47" t="str">
        <f t="shared" si="14"/>
        <v/>
      </c>
      <c r="AD829" s="47" t="str">
        <f t="shared" si="15"/>
        <v/>
      </c>
    </row>
    <row r="830" ht="12.75" customHeight="1">
      <c r="A830" s="67" t="str">
        <f>IF(OR(Calculator!prev_total_owed&lt;=0,Calculator!prev_total_owed=""),"",Calculator!prev_pmt_num+1)</f>
        <v/>
      </c>
      <c r="B830" s="68" t="str">
        <f t="shared" si="1"/>
        <v/>
      </c>
      <c r="C830" s="47" t="str">
        <f>IF(A830="","",MIN(D830+Calculator!prev_prin_balance,Calculator!loan_payment+J830))</f>
        <v/>
      </c>
      <c r="D830" s="47" t="str">
        <f>IF(A830="","",ROUND($D$6/12*MAX(0,(Calculator!prev_prin_balance)),2))</f>
        <v/>
      </c>
      <c r="E830" s="47" t="str">
        <f t="shared" si="2"/>
        <v/>
      </c>
      <c r="F830" s="47" t="str">
        <f>IF(A830="","",ROUND(SUM(Calculator!prev_prin_balance,-E830),2))</f>
        <v/>
      </c>
      <c r="G830" s="69" t="str">
        <f t="shared" si="3"/>
        <v/>
      </c>
      <c r="H830" s="47" t="str">
        <f>IF(A830="","",IF(Calculator!prev_prin_balance=0,MIN(Calculator!prev_heloc_prin_balance+Calculator!prev_heloc_int_balance+K830,MAX(0,Calculator!free_cash_flow+Calculator!loan_payment))+IF($O$7="No",0,Calculator!loan_payment+$I$6),IF($O$7="No",Calculator!free_cash_flow,$I$5)))</f>
        <v/>
      </c>
      <c r="I830" s="47" t="str">
        <f>IF(A830="","",IF($O$7="Yes",$I$6+Calculator!loan_payment,0))</f>
        <v/>
      </c>
      <c r="J830" s="47" t="str">
        <f>IF(A830="","",IF(Calculator!prev_prin_balance&lt;=0,0,IF(Calculator!prev_heloc_prin_balance&lt;Calculator!free_cash_flow,MAX(0,MIN($O$6,D830+Calculator!prev_prin_balance+Calculator!loan_payment)),0)))</f>
        <v/>
      </c>
      <c r="K830" s="47" t="str">
        <f>IF(A830="","",ROUND((B830-Calculator!prev_date)*(Calculator!prev_heloc_rate/$O$8)*MAX(0,Calculator!prev_heloc_prin_balance),2))</f>
        <v/>
      </c>
      <c r="L830" s="47" t="str">
        <f>IF(A830="","",MAX(0,MIN(1*H830,Calculator!prev_heloc_int_balance+K830)))</f>
        <v/>
      </c>
      <c r="M830" s="47" t="str">
        <f>IF(A830="","",(Calculator!prev_heloc_int_balance+K830)-L830)</f>
        <v/>
      </c>
      <c r="N830" s="47" t="str">
        <f t="shared" si="4"/>
        <v/>
      </c>
      <c r="O830" s="47" t="str">
        <f>IF(A830="","",Calculator!prev_heloc_prin_balance-N830)</f>
        <v/>
      </c>
      <c r="P830" s="47" t="str">
        <f t="shared" si="16"/>
        <v/>
      </c>
      <c r="Q830" s="40"/>
      <c r="R830" s="67" t="str">
        <f t="shared" si="5"/>
        <v/>
      </c>
      <c r="S830" s="68" t="str">
        <f t="shared" si="6"/>
        <v/>
      </c>
      <c r="T830" s="47" t="str">
        <f t="shared" si="7"/>
        <v/>
      </c>
      <c r="U830" s="47" t="str">
        <f t="shared" si="8"/>
        <v/>
      </c>
      <c r="V830" s="47" t="str">
        <f t="shared" si="9"/>
        <v/>
      </c>
      <c r="W830" s="47" t="str">
        <f t="shared" si="10"/>
        <v/>
      </c>
      <c r="X830" s="40"/>
      <c r="Y830" s="67" t="str">
        <f t="shared" si="11"/>
        <v/>
      </c>
      <c r="Z830" s="68" t="str">
        <f t="shared" si="12"/>
        <v/>
      </c>
      <c r="AA830" s="47" t="str">
        <f>IF(Y830="","",MIN($D$9+Calculator!free_cash_flow,AD829+AB830))</f>
        <v/>
      </c>
      <c r="AB830" s="47" t="str">
        <f t="shared" si="13"/>
        <v/>
      </c>
      <c r="AC830" s="47" t="str">
        <f t="shared" si="14"/>
        <v/>
      </c>
      <c r="AD830" s="47" t="str">
        <f t="shared" si="15"/>
        <v/>
      </c>
    </row>
    <row r="831" ht="12.75" customHeight="1">
      <c r="A831" s="67" t="str">
        <f>IF(OR(Calculator!prev_total_owed&lt;=0,Calculator!prev_total_owed=""),"",Calculator!prev_pmt_num+1)</f>
        <v/>
      </c>
      <c r="B831" s="68" t="str">
        <f t="shared" si="1"/>
        <v/>
      </c>
      <c r="C831" s="47" t="str">
        <f>IF(A831="","",MIN(D831+Calculator!prev_prin_balance,Calculator!loan_payment+J831))</f>
        <v/>
      </c>
      <c r="D831" s="47" t="str">
        <f>IF(A831="","",ROUND($D$6/12*MAX(0,(Calculator!prev_prin_balance)),2))</f>
        <v/>
      </c>
      <c r="E831" s="47" t="str">
        <f t="shared" si="2"/>
        <v/>
      </c>
      <c r="F831" s="47" t="str">
        <f>IF(A831="","",ROUND(SUM(Calculator!prev_prin_balance,-E831),2))</f>
        <v/>
      </c>
      <c r="G831" s="69" t="str">
        <f t="shared" si="3"/>
        <v/>
      </c>
      <c r="H831" s="47" t="str">
        <f>IF(A831="","",IF(Calculator!prev_prin_balance=0,MIN(Calculator!prev_heloc_prin_balance+Calculator!prev_heloc_int_balance+K831,MAX(0,Calculator!free_cash_flow+Calculator!loan_payment))+IF($O$7="No",0,Calculator!loan_payment+$I$6),IF($O$7="No",Calculator!free_cash_flow,$I$5)))</f>
        <v/>
      </c>
      <c r="I831" s="47" t="str">
        <f>IF(A831="","",IF($O$7="Yes",$I$6+Calculator!loan_payment,0))</f>
        <v/>
      </c>
      <c r="J831" s="47" t="str">
        <f>IF(A831="","",IF(Calculator!prev_prin_balance&lt;=0,0,IF(Calculator!prev_heloc_prin_balance&lt;Calculator!free_cash_flow,MAX(0,MIN($O$6,D831+Calculator!prev_prin_balance+Calculator!loan_payment)),0)))</f>
        <v/>
      </c>
      <c r="K831" s="47" t="str">
        <f>IF(A831="","",ROUND((B831-Calculator!prev_date)*(Calculator!prev_heloc_rate/$O$8)*MAX(0,Calculator!prev_heloc_prin_balance),2))</f>
        <v/>
      </c>
      <c r="L831" s="47" t="str">
        <f>IF(A831="","",MAX(0,MIN(1*H831,Calculator!prev_heloc_int_balance+K831)))</f>
        <v/>
      </c>
      <c r="M831" s="47" t="str">
        <f>IF(A831="","",(Calculator!prev_heloc_int_balance+K831)-L831)</f>
        <v/>
      </c>
      <c r="N831" s="47" t="str">
        <f t="shared" si="4"/>
        <v/>
      </c>
      <c r="O831" s="47" t="str">
        <f>IF(A831="","",Calculator!prev_heloc_prin_balance-N831)</f>
        <v/>
      </c>
      <c r="P831" s="47" t="str">
        <f t="shared" si="16"/>
        <v/>
      </c>
      <c r="Q831" s="40"/>
      <c r="R831" s="67" t="str">
        <f t="shared" si="5"/>
        <v/>
      </c>
      <c r="S831" s="68" t="str">
        <f t="shared" si="6"/>
        <v/>
      </c>
      <c r="T831" s="47" t="str">
        <f t="shared" si="7"/>
        <v/>
      </c>
      <c r="U831" s="47" t="str">
        <f t="shared" si="8"/>
        <v/>
      </c>
      <c r="V831" s="47" t="str">
        <f t="shared" si="9"/>
        <v/>
      </c>
      <c r="W831" s="47" t="str">
        <f t="shared" si="10"/>
        <v/>
      </c>
      <c r="X831" s="40"/>
      <c r="Y831" s="67" t="str">
        <f t="shared" si="11"/>
        <v/>
      </c>
      <c r="Z831" s="68" t="str">
        <f t="shared" si="12"/>
        <v/>
      </c>
      <c r="AA831" s="47" t="str">
        <f>IF(Y831="","",MIN($D$9+Calculator!free_cash_flow,AD830+AB831))</f>
        <v/>
      </c>
      <c r="AB831" s="47" t="str">
        <f t="shared" si="13"/>
        <v/>
      </c>
      <c r="AC831" s="47" t="str">
        <f t="shared" si="14"/>
        <v/>
      </c>
      <c r="AD831" s="47" t="str">
        <f t="shared" si="15"/>
        <v/>
      </c>
    </row>
    <row r="832" ht="12.75" customHeight="1">
      <c r="A832" s="67" t="str">
        <f>IF(OR(Calculator!prev_total_owed&lt;=0,Calculator!prev_total_owed=""),"",Calculator!prev_pmt_num+1)</f>
        <v/>
      </c>
      <c r="B832" s="68" t="str">
        <f t="shared" si="1"/>
        <v/>
      </c>
      <c r="C832" s="47" t="str">
        <f>IF(A832="","",MIN(D832+Calculator!prev_prin_balance,Calculator!loan_payment+J832))</f>
        <v/>
      </c>
      <c r="D832" s="47" t="str">
        <f>IF(A832="","",ROUND($D$6/12*MAX(0,(Calculator!prev_prin_balance)),2))</f>
        <v/>
      </c>
      <c r="E832" s="47" t="str">
        <f t="shared" si="2"/>
        <v/>
      </c>
      <c r="F832" s="47" t="str">
        <f>IF(A832="","",ROUND(SUM(Calculator!prev_prin_balance,-E832),2))</f>
        <v/>
      </c>
      <c r="G832" s="69" t="str">
        <f t="shared" si="3"/>
        <v/>
      </c>
      <c r="H832" s="47" t="str">
        <f>IF(A832="","",IF(Calculator!prev_prin_balance=0,MIN(Calculator!prev_heloc_prin_balance+Calculator!prev_heloc_int_balance+K832,MAX(0,Calculator!free_cash_flow+Calculator!loan_payment))+IF($O$7="No",0,Calculator!loan_payment+$I$6),IF($O$7="No",Calculator!free_cash_flow,$I$5)))</f>
        <v/>
      </c>
      <c r="I832" s="47" t="str">
        <f>IF(A832="","",IF($O$7="Yes",$I$6+Calculator!loan_payment,0))</f>
        <v/>
      </c>
      <c r="J832" s="47" t="str">
        <f>IF(A832="","",IF(Calculator!prev_prin_balance&lt;=0,0,IF(Calculator!prev_heloc_prin_balance&lt;Calculator!free_cash_flow,MAX(0,MIN($O$6,D832+Calculator!prev_prin_balance+Calculator!loan_payment)),0)))</f>
        <v/>
      </c>
      <c r="K832" s="47" t="str">
        <f>IF(A832="","",ROUND((B832-Calculator!prev_date)*(Calculator!prev_heloc_rate/$O$8)*MAX(0,Calculator!prev_heloc_prin_balance),2))</f>
        <v/>
      </c>
      <c r="L832" s="47" t="str">
        <f>IF(A832="","",MAX(0,MIN(1*H832,Calculator!prev_heloc_int_balance+K832)))</f>
        <v/>
      </c>
      <c r="M832" s="47" t="str">
        <f>IF(A832="","",(Calculator!prev_heloc_int_balance+K832)-L832)</f>
        <v/>
      </c>
      <c r="N832" s="47" t="str">
        <f t="shared" si="4"/>
        <v/>
      </c>
      <c r="O832" s="47" t="str">
        <f>IF(A832="","",Calculator!prev_heloc_prin_balance-N832)</f>
        <v/>
      </c>
      <c r="P832" s="47" t="str">
        <f t="shared" si="16"/>
        <v/>
      </c>
      <c r="Q832" s="40"/>
      <c r="R832" s="67" t="str">
        <f t="shared" si="5"/>
        <v/>
      </c>
      <c r="S832" s="68" t="str">
        <f t="shared" si="6"/>
        <v/>
      </c>
      <c r="T832" s="47" t="str">
        <f t="shared" si="7"/>
        <v/>
      </c>
      <c r="U832" s="47" t="str">
        <f t="shared" si="8"/>
        <v/>
      </c>
      <c r="V832" s="47" t="str">
        <f t="shared" si="9"/>
        <v/>
      </c>
      <c r="W832" s="47" t="str">
        <f t="shared" si="10"/>
        <v/>
      </c>
      <c r="X832" s="40"/>
      <c r="Y832" s="67" t="str">
        <f t="shared" si="11"/>
        <v/>
      </c>
      <c r="Z832" s="68" t="str">
        <f t="shared" si="12"/>
        <v/>
      </c>
      <c r="AA832" s="47" t="str">
        <f>IF(Y832="","",MIN($D$9+Calculator!free_cash_flow,AD831+AB832))</f>
        <v/>
      </c>
      <c r="AB832" s="47" t="str">
        <f t="shared" si="13"/>
        <v/>
      </c>
      <c r="AC832" s="47" t="str">
        <f t="shared" si="14"/>
        <v/>
      </c>
      <c r="AD832" s="47" t="str">
        <f t="shared" si="15"/>
        <v/>
      </c>
    </row>
    <row r="833" ht="12.75" customHeight="1">
      <c r="A833" s="67" t="str">
        <f>IF(OR(Calculator!prev_total_owed&lt;=0,Calculator!prev_total_owed=""),"",Calculator!prev_pmt_num+1)</f>
        <v/>
      </c>
      <c r="B833" s="68" t="str">
        <f t="shared" si="1"/>
        <v/>
      </c>
      <c r="C833" s="47" t="str">
        <f>IF(A833="","",MIN(D833+Calculator!prev_prin_balance,Calculator!loan_payment+J833))</f>
        <v/>
      </c>
      <c r="D833" s="47" t="str">
        <f>IF(A833="","",ROUND($D$6/12*MAX(0,(Calculator!prev_prin_balance)),2))</f>
        <v/>
      </c>
      <c r="E833" s="47" t="str">
        <f t="shared" si="2"/>
        <v/>
      </c>
      <c r="F833" s="47" t="str">
        <f>IF(A833="","",ROUND(SUM(Calculator!prev_prin_balance,-E833),2))</f>
        <v/>
      </c>
      <c r="G833" s="69" t="str">
        <f t="shared" si="3"/>
        <v/>
      </c>
      <c r="H833" s="47" t="str">
        <f>IF(A833="","",IF(Calculator!prev_prin_balance=0,MIN(Calculator!prev_heloc_prin_balance+Calculator!prev_heloc_int_balance+K833,MAX(0,Calculator!free_cash_flow+Calculator!loan_payment))+IF($O$7="No",0,Calculator!loan_payment+$I$6),IF($O$7="No",Calculator!free_cash_flow,$I$5)))</f>
        <v/>
      </c>
      <c r="I833" s="47" t="str">
        <f>IF(A833="","",IF($O$7="Yes",$I$6+Calculator!loan_payment,0))</f>
        <v/>
      </c>
      <c r="J833" s="47" t="str">
        <f>IF(A833="","",IF(Calculator!prev_prin_balance&lt;=0,0,IF(Calculator!prev_heloc_prin_balance&lt;Calculator!free_cash_flow,MAX(0,MIN($O$6,D833+Calculator!prev_prin_balance+Calculator!loan_payment)),0)))</f>
        <v/>
      </c>
      <c r="K833" s="47" t="str">
        <f>IF(A833="","",ROUND((B833-Calculator!prev_date)*(Calculator!prev_heloc_rate/$O$8)*MAX(0,Calculator!prev_heloc_prin_balance),2))</f>
        <v/>
      </c>
      <c r="L833" s="47" t="str">
        <f>IF(A833="","",MAX(0,MIN(1*H833,Calculator!prev_heloc_int_balance+K833)))</f>
        <v/>
      </c>
      <c r="M833" s="47" t="str">
        <f>IF(A833="","",(Calculator!prev_heloc_int_balance+K833)-L833)</f>
        <v/>
      </c>
      <c r="N833" s="47" t="str">
        <f t="shared" si="4"/>
        <v/>
      </c>
      <c r="O833" s="47" t="str">
        <f>IF(A833="","",Calculator!prev_heloc_prin_balance-N833)</f>
        <v/>
      </c>
      <c r="P833" s="47" t="str">
        <f t="shared" si="16"/>
        <v/>
      </c>
      <c r="Q833" s="40"/>
      <c r="R833" s="67" t="str">
        <f t="shared" si="5"/>
        <v/>
      </c>
      <c r="S833" s="68" t="str">
        <f t="shared" si="6"/>
        <v/>
      </c>
      <c r="T833" s="47" t="str">
        <f t="shared" si="7"/>
        <v/>
      </c>
      <c r="U833" s="47" t="str">
        <f t="shared" si="8"/>
        <v/>
      </c>
      <c r="V833" s="47" t="str">
        <f t="shared" si="9"/>
        <v/>
      </c>
      <c r="W833" s="47" t="str">
        <f t="shared" si="10"/>
        <v/>
      </c>
      <c r="X833" s="40"/>
      <c r="Y833" s="67" t="str">
        <f t="shared" si="11"/>
        <v/>
      </c>
      <c r="Z833" s="68" t="str">
        <f t="shared" si="12"/>
        <v/>
      </c>
      <c r="AA833" s="47" t="str">
        <f>IF(Y833="","",MIN($D$9+Calculator!free_cash_flow,AD832+AB833))</f>
        <v/>
      </c>
      <c r="AB833" s="47" t="str">
        <f t="shared" si="13"/>
        <v/>
      </c>
      <c r="AC833" s="47" t="str">
        <f t="shared" si="14"/>
        <v/>
      </c>
      <c r="AD833" s="47" t="str">
        <f t="shared" si="15"/>
        <v/>
      </c>
    </row>
    <row r="834" ht="12.75" customHeight="1">
      <c r="A834" s="67" t="str">
        <f>IF(OR(Calculator!prev_total_owed&lt;=0,Calculator!prev_total_owed=""),"",Calculator!prev_pmt_num+1)</f>
        <v/>
      </c>
      <c r="B834" s="68" t="str">
        <f t="shared" si="1"/>
        <v/>
      </c>
      <c r="C834" s="47" t="str">
        <f>IF(A834="","",MIN(D834+Calculator!prev_prin_balance,Calculator!loan_payment+J834))</f>
        <v/>
      </c>
      <c r="D834" s="47" t="str">
        <f>IF(A834="","",ROUND($D$6/12*MAX(0,(Calculator!prev_prin_balance)),2))</f>
        <v/>
      </c>
      <c r="E834" s="47" t="str">
        <f t="shared" si="2"/>
        <v/>
      </c>
      <c r="F834" s="47" t="str">
        <f>IF(A834="","",ROUND(SUM(Calculator!prev_prin_balance,-E834),2))</f>
        <v/>
      </c>
      <c r="G834" s="69" t="str">
        <f t="shared" si="3"/>
        <v/>
      </c>
      <c r="H834" s="47" t="str">
        <f>IF(A834="","",IF(Calculator!prev_prin_balance=0,MIN(Calculator!prev_heloc_prin_balance+Calculator!prev_heloc_int_balance+K834,MAX(0,Calculator!free_cash_flow+Calculator!loan_payment))+IF($O$7="No",0,Calculator!loan_payment+$I$6),IF($O$7="No",Calculator!free_cash_flow,$I$5)))</f>
        <v/>
      </c>
      <c r="I834" s="47" t="str">
        <f>IF(A834="","",IF($O$7="Yes",$I$6+Calculator!loan_payment,0))</f>
        <v/>
      </c>
      <c r="J834" s="47" t="str">
        <f>IF(A834="","",IF(Calculator!prev_prin_balance&lt;=0,0,IF(Calculator!prev_heloc_prin_balance&lt;Calculator!free_cash_flow,MAX(0,MIN($O$6,D834+Calculator!prev_prin_balance+Calculator!loan_payment)),0)))</f>
        <v/>
      </c>
      <c r="K834" s="47" t="str">
        <f>IF(A834="","",ROUND((B834-Calculator!prev_date)*(Calculator!prev_heloc_rate/$O$8)*MAX(0,Calculator!prev_heloc_prin_balance),2))</f>
        <v/>
      </c>
      <c r="L834" s="47" t="str">
        <f>IF(A834="","",MAX(0,MIN(1*H834,Calculator!prev_heloc_int_balance+K834)))</f>
        <v/>
      </c>
      <c r="M834" s="47" t="str">
        <f>IF(A834="","",(Calculator!prev_heloc_int_balance+K834)-L834)</f>
        <v/>
      </c>
      <c r="N834" s="47" t="str">
        <f t="shared" si="4"/>
        <v/>
      </c>
      <c r="O834" s="47" t="str">
        <f>IF(A834="","",Calculator!prev_heloc_prin_balance-N834)</f>
        <v/>
      </c>
      <c r="P834" s="47" t="str">
        <f t="shared" si="16"/>
        <v/>
      </c>
      <c r="Q834" s="40"/>
      <c r="R834" s="67" t="str">
        <f t="shared" si="5"/>
        <v/>
      </c>
      <c r="S834" s="68" t="str">
        <f t="shared" si="6"/>
        <v/>
      </c>
      <c r="T834" s="47" t="str">
        <f t="shared" si="7"/>
        <v/>
      </c>
      <c r="U834" s="47" t="str">
        <f t="shared" si="8"/>
        <v/>
      </c>
      <c r="V834" s="47" t="str">
        <f t="shared" si="9"/>
        <v/>
      </c>
      <c r="W834" s="47" t="str">
        <f t="shared" si="10"/>
        <v/>
      </c>
      <c r="X834" s="40"/>
      <c r="Y834" s="67" t="str">
        <f t="shared" si="11"/>
        <v/>
      </c>
      <c r="Z834" s="68" t="str">
        <f t="shared" si="12"/>
        <v/>
      </c>
      <c r="AA834" s="47" t="str">
        <f>IF(Y834="","",MIN($D$9+Calculator!free_cash_flow,AD833+AB834))</f>
        <v/>
      </c>
      <c r="AB834" s="47" t="str">
        <f t="shared" si="13"/>
        <v/>
      </c>
      <c r="AC834" s="47" t="str">
        <f t="shared" si="14"/>
        <v/>
      </c>
      <c r="AD834" s="47" t="str">
        <f t="shared" si="15"/>
        <v/>
      </c>
    </row>
    <row r="835" ht="12.75" customHeight="1">
      <c r="A835" s="67" t="str">
        <f>IF(OR(Calculator!prev_total_owed&lt;=0,Calculator!prev_total_owed=""),"",Calculator!prev_pmt_num+1)</f>
        <v/>
      </c>
      <c r="B835" s="68" t="str">
        <f t="shared" si="1"/>
        <v/>
      </c>
      <c r="C835" s="47" t="str">
        <f>IF(A835="","",MIN(D835+Calculator!prev_prin_balance,Calculator!loan_payment+J835))</f>
        <v/>
      </c>
      <c r="D835" s="47" t="str">
        <f>IF(A835="","",ROUND($D$6/12*MAX(0,(Calculator!prev_prin_balance)),2))</f>
        <v/>
      </c>
      <c r="E835" s="47" t="str">
        <f t="shared" si="2"/>
        <v/>
      </c>
      <c r="F835" s="47" t="str">
        <f>IF(A835="","",ROUND(SUM(Calculator!prev_prin_balance,-E835),2))</f>
        <v/>
      </c>
      <c r="G835" s="69" t="str">
        <f t="shared" si="3"/>
        <v/>
      </c>
      <c r="H835" s="47" t="str">
        <f>IF(A835="","",IF(Calculator!prev_prin_balance=0,MIN(Calculator!prev_heloc_prin_balance+Calculator!prev_heloc_int_balance+K835,MAX(0,Calculator!free_cash_flow+Calculator!loan_payment))+IF($O$7="No",0,Calculator!loan_payment+$I$6),IF($O$7="No",Calculator!free_cash_flow,$I$5)))</f>
        <v/>
      </c>
      <c r="I835" s="47" t="str">
        <f>IF(A835="","",IF($O$7="Yes",$I$6+Calculator!loan_payment,0))</f>
        <v/>
      </c>
      <c r="J835" s="47" t="str">
        <f>IF(A835="","",IF(Calculator!prev_prin_balance&lt;=0,0,IF(Calculator!prev_heloc_prin_balance&lt;Calculator!free_cash_flow,MAX(0,MIN($O$6,D835+Calculator!prev_prin_balance+Calculator!loan_payment)),0)))</f>
        <v/>
      </c>
      <c r="K835" s="47" t="str">
        <f>IF(A835="","",ROUND((B835-Calculator!prev_date)*(Calculator!prev_heloc_rate/$O$8)*MAX(0,Calculator!prev_heloc_prin_balance),2))</f>
        <v/>
      </c>
      <c r="L835" s="47" t="str">
        <f>IF(A835="","",MAX(0,MIN(1*H835,Calculator!prev_heloc_int_balance+K835)))</f>
        <v/>
      </c>
      <c r="M835" s="47" t="str">
        <f>IF(A835="","",(Calculator!prev_heloc_int_balance+K835)-L835)</f>
        <v/>
      </c>
      <c r="N835" s="47" t="str">
        <f t="shared" si="4"/>
        <v/>
      </c>
      <c r="O835" s="47" t="str">
        <f>IF(A835="","",Calculator!prev_heloc_prin_balance-N835)</f>
        <v/>
      </c>
      <c r="P835" s="47" t="str">
        <f t="shared" si="16"/>
        <v/>
      </c>
      <c r="Q835" s="40"/>
      <c r="R835" s="67" t="str">
        <f t="shared" si="5"/>
        <v/>
      </c>
      <c r="S835" s="68" t="str">
        <f t="shared" si="6"/>
        <v/>
      </c>
      <c r="T835" s="47" t="str">
        <f t="shared" si="7"/>
        <v/>
      </c>
      <c r="U835" s="47" t="str">
        <f t="shared" si="8"/>
        <v/>
      </c>
      <c r="V835" s="47" t="str">
        <f t="shared" si="9"/>
        <v/>
      </c>
      <c r="W835" s="47" t="str">
        <f t="shared" si="10"/>
        <v/>
      </c>
      <c r="X835" s="40"/>
      <c r="Y835" s="67" t="str">
        <f t="shared" si="11"/>
        <v/>
      </c>
      <c r="Z835" s="68" t="str">
        <f t="shared" si="12"/>
        <v/>
      </c>
      <c r="AA835" s="47" t="str">
        <f>IF(Y835="","",MIN($D$9+Calculator!free_cash_flow,AD834+AB835))</f>
        <v/>
      </c>
      <c r="AB835" s="47" t="str">
        <f t="shared" si="13"/>
        <v/>
      </c>
      <c r="AC835" s="47" t="str">
        <f t="shared" si="14"/>
        <v/>
      </c>
      <c r="AD835" s="47" t="str">
        <f t="shared" si="15"/>
        <v/>
      </c>
    </row>
    <row r="836" ht="12.75" customHeight="1">
      <c r="A836" s="67" t="str">
        <f>IF(OR(Calculator!prev_total_owed&lt;=0,Calculator!prev_total_owed=""),"",Calculator!prev_pmt_num+1)</f>
        <v/>
      </c>
      <c r="B836" s="68" t="str">
        <f t="shared" si="1"/>
        <v/>
      </c>
      <c r="C836" s="47" t="str">
        <f>IF(A836="","",MIN(D836+Calculator!prev_prin_balance,Calculator!loan_payment+J836))</f>
        <v/>
      </c>
      <c r="D836" s="47" t="str">
        <f>IF(A836="","",ROUND($D$6/12*MAX(0,(Calculator!prev_prin_balance)),2))</f>
        <v/>
      </c>
      <c r="E836" s="47" t="str">
        <f t="shared" si="2"/>
        <v/>
      </c>
      <c r="F836" s="47" t="str">
        <f>IF(A836="","",ROUND(SUM(Calculator!prev_prin_balance,-E836),2))</f>
        <v/>
      </c>
      <c r="G836" s="69" t="str">
        <f t="shared" si="3"/>
        <v/>
      </c>
      <c r="H836" s="47" t="str">
        <f>IF(A836="","",IF(Calculator!prev_prin_balance=0,MIN(Calculator!prev_heloc_prin_balance+Calculator!prev_heloc_int_balance+K836,MAX(0,Calculator!free_cash_flow+Calculator!loan_payment))+IF($O$7="No",0,Calculator!loan_payment+$I$6),IF($O$7="No",Calculator!free_cash_flow,$I$5)))</f>
        <v/>
      </c>
      <c r="I836" s="47" t="str">
        <f>IF(A836="","",IF($O$7="Yes",$I$6+Calculator!loan_payment,0))</f>
        <v/>
      </c>
      <c r="J836" s="47" t="str">
        <f>IF(A836="","",IF(Calculator!prev_prin_balance&lt;=0,0,IF(Calculator!prev_heloc_prin_balance&lt;Calculator!free_cash_flow,MAX(0,MIN($O$6,D836+Calculator!prev_prin_balance+Calculator!loan_payment)),0)))</f>
        <v/>
      </c>
      <c r="K836" s="47" t="str">
        <f>IF(A836="","",ROUND((B836-Calculator!prev_date)*(Calculator!prev_heloc_rate/$O$8)*MAX(0,Calculator!prev_heloc_prin_balance),2))</f>
        <v/>
      </c>
      <c r="L836" s="47" t="str">
        <f>IF(A836="","",MAX(0,MIN(1*H836,Calculator!prev_heloc_int_balance+K836)))</f>
        <v/>
      </c>
      <c r="M836" s="47" t="str">
        <f>IF(A836="","",(Calculator!prev_heloc_int_balance+K836)-L836)</f>
        <v/>
      </c>
      <c r="N836" s="47" t="str">
        <f t="shared" si="4"/>
        <v/>
      </c>
      <c r="O836" s="47" t="str">
        <f>IF(A836="","",Calculator!prev_heloc_prin_balance-N836)</f>
        <v/>
      </c>
      <c r="P836" s="47" t="str">
        <f t="shared" si="16"/>
        <v/>
      </c>
      <c r="Q836" s="40"/>
      <c r="R836" s="67" t="str">
        <f t="shared" si="5"/>
        <v/>
      </c>
      <c r="S836" s="68" t="str">
        <f t="shared" si="6"/>
        <v/>
      </c>
      <c r="T836" s="47" t="str">
        <f t="shared" si="7"/>
        <v/>
      </c>
      <c r="U836" s="47" t="str">
        <f t="shared" si="8"/>
        <v/>
      </c>
      <c r="V836" s="47" t="str">
        <f t="shared" si="9"/>
        <v/>
      </c>
      <c r="W836" s="47" t="str">
        <f t="shared" si="10"/>
        <v/>
      </c>
      <c r="X836" s="40"/>
      <c r="Y836" s="67" t="str">
        <f t="shared" si="11"/>
        <v/>
      </c>
      <c r="Z836" s="68" t="str">
        <f t="shared" si="12"/>
        <v/>
      </c>
      <c r="AA836" s="47" t="str">
        <f>IF(Y836="","",MIN($D$9+Calculator!free_cash_flow,AD835+AB836))</f>
        <v/>
      </c>
      <c r="AB836" s="47" t="str">
        <f t="shared" si="13"/>
        <v/>
      </c>
      <c r="AC836" s="47" t="str">
        <f t="shared" si="14"/>
        <v/>
      </c>
      <c r="AD836" s="47" t="str">
        <f t="shared" si="15"/>
        <v/>
      </c>
    </row>
    <row r="837" ht="12.75" customHeight="1">
      <c r="A837" s="67" t="str">
        <f>IF(OR(Calculator!prev_total_owed&lt;=0,Calculator!prev_total_owed=""),"",Calculator!prev_pmt_num+1)</f>
        <v/>
      </c>
      <c r="B837" s="68" t="str">
        <f t="shared" si="1"/>
        <v/>
      </c>
      <c r="C837" s="47" t="str">
        <f>IF(A837="","",MIN(D837+Calculator!prev_prin_balance,Calculator!loan_payment+J837))</f>
        <v/>
      </c>
      <c r="D837" s="47" t="str">
        <f>IF(A837="","",ROUND($D$6/12*MAX(0,(Calculator!prev_prin_balance)),2))</f>
        <v/>
      </c>
      <c r="E837" s="47" t="str">
        <f t="shared" si="2"/>
        <v/>
      </c>
      <c r="F837" s="47" t="str">
        <f>IF(A837="","",ROUND(SUM(Calculator!prev_prin_balance,-E837),2))</f>
        <v/>
      </c>
      <c r="G837" s="69" t="str">
        <f t="shared" si="3"/>
        <v/>
      </c>
      <c r="H837" s="47" t="str">
        <f>IF(A837="","",IF(Calculator!prev_prin_balance=0,MIN(Calculator!prev_heloc_prin_balance+Calculator!prev_heloc_int_balance+K837,MAX(0,Calculator!free_cash_flow+Calculator!loan_payment))+IF($O$7="No",0,Calculator!loan_payment+$I$6),IF($O$7="No",Calculator!free_cash_flow,$I$5)))</f>
        <v/>
      </c>
      <c r="I837" s="47" t="str">
        <f>IF(A837="","",IF($O$7="Yes",$I$6+Calculator!loan_payment,0))</f>
        <v/>
      </c>
      <c r="J837" s="47" t="str">
        <f>IF(A837="","",IF(Calculator!prev_prin_balance&lt;=0,0,IF(Calculator!prev_heloc_prin_balance&lt;Calculator!free_cash_flow,MAX(0,MIN($O$6,D837+Calculator!prev_prin_balance+Calculator!loan_payment)),0)))</f>
        <v/>
      </c>
      <c r="K837" s="47" t="str">
        <f>IF(A837="","",ROUND((B837-Calculator!prev_date)*(Calculator!prev_heloc_rate/$O$8)*MAX(0,Calculator!prev_heloc_prin_balance),2))</f>
        <v/>
      </c>
      <c r="L837" s="47" t="str">
        <f>IF(A837="","",MAX(0,MIN(1*H837,Calculator!prev_heloc_int_balance+K837)))</f>
        <v/>
      </c>
      <c r="M837" s="47" t="str">
        <f>IF(A837="","",(Calculator!prev_heloc_int_balance+K837)-L837)</f>
        <v/>
      </c>
      <c r="N837" s="47" t="str">
        <f t="shared" si="4"/>
        <v/>
      </c>
      <c r="O837" s="47" t="str">
        <f>IF(A837="","",Calculator!prev_heloc_prin_balance-N837)</f>
        <v/>
      </c>
      <c r="P837" s="47" t="str">
        <f t="shared" si="16"/>
        <v/>
      </c>
      <c r="Q837" s="40"/>
      <c r="R837" s="67" t="str">
        <f t="shared" si="5"/>
        <v/>
      </c>
      <c r="S837" s="68" t="str">
        <f t="shared" si="6"/>
        <v/>
      </c>
      <c r="T837" s="47" t="str">
        <f t="shared" si="7"/>
        <v/>
      </c>
      <c r="U837" s="47" t="str">
        <f t="shared" si="8"/>
        <v/>
      </c>
      <c r="V837" s="47" t="str">
        <f t="shared" si="9"/>
        <v/>
      </c>
      <c r="W837" s="47" t="str">
        <f t="shared" si="10"/>
        <v/>
      </c>
      <c r="X837" s="40"/>
      <c r="Y837" s="67" t="str">
        <f t="shared" si="11"/>
        <v/>
      </c>
      <c r="Z837" s="68" t="str">
        <f t="shared" si="12"/>
        <v/>
      </c>
      <c r="AA837" s="47" t="str">
        <f>IF(Y837="","",MIN($D$9+Calculator!free_cash_flow,AD836+AB837))</f>
        <v/>
      </c>
      <c r="AB837" s="47" t="str">
        <f t="shared" si="13"/>
        <v/>
      </c>
      <c r="AC837" s="47" t="str">
        <f t="shared" si="14"/>
        <v/>
      </c>
      <c r="AD837" s="47" t="str">
        <f t="shared" si="15"/>
        <v/>
      </c>
    </row>
    <row r="838" ht="12.75" customHeight="1">
      <c r="A838" s="67" t="str">
        <f>IF(OR(Calculator!prev_total_owed&lt;=0,Calculator!prev_total_owed=""),"",Calculator!prev_pmt_num+1)</f>
        <v/>
      </c>
      <c r="B838" s="68" t="str">
        <f t="shared" si="1"/>
        <v/>
      </c>
      <c r="C838" s="47" t="str">
        <f>IF(A838="","",MIN(D838+Calculator!prev_prin_balance,Calculator!loan_payment+J838))</f>
        <v/>
      </c>
      <c r="D838" s="47" t="str">
        <f>IF(A838="","",ROUND($D$6/12*MAX(0,(Calculator!prev_prin_balance)),2))</f>
        <v/>
      </c>
      <c r="E838" s="47" t="str">
        <f t="shared" si="2"/>
        <v/>
      </c>
      <c r="F838" s="47" t="str">
        <f>IF(A838="","",ROUND(SUM(Calculator!prev_prin_balance,-E838),2))</f>
        <v/>
      </c>
      <c r="G838" s="69" t="str">
        <f t="shared" si="3"/>
        <v/>
      </c>
      <c r="H838" s="47" t="str">
        <f>IF(A838="","",IF(Calculator!prev_prin_balance=0,MIN(Calculator!prev_heloc_prin_balance+Calculator!prev_heloc_int_balance+K838,MAX(0,Calculator!free_cash_flow+Calculator!loan_payment))+IF($O$7="No",0,Calculator!loan_payment+$I$6),IF($O$7="No",Calculator!free_cash_flow,$I$5)))</f>
        <v/>
      </c>
      <c r="I838" s="47" t="str">
        <f>IF(A838="","",IF($O$7="Yes",$I$6+Calculator!loan_payment,0))</f>
        <v/>
      </c>
      <c r="J838" s="47" t="str">
        <f>IF(A838="","",IF(Calculator!prev_prin_balance&lt;=0,0,IF(Calculator!prev_heloc_prin_balance&lt;Calculator!free_cash_flow,MAX(0,MIN($O$6,D838+Calculator!prev_prin_balance+Calculator!loan_payment)),0)))</f>
        <v/>
      </c>
      <c r="K838" s="47" t="str">
        <f>IF(A838="","",ROUND((B838-Calculator!prev_date)*(Calculator!prev_heloc_rate/$O$8)*MAX(0,Calculator!prev_heloc_prin_balance),2))</f>
        <v/>
      </c>
      <c r="L838" s="47" t="str">
        <f>IF(A838="","",MAX(0,MIN(1*H838,Calculator!prev_heloc_int_balance+K838)))</f>
        <v/>
      </c>
      <c r="M838" s="47" t="str">
        <f>IF(A838="","",(Calculator!prev_heloc_int_balance+K838)-L838)</f>
        <v/>
      </c>
      <c r="N838" s="47" t="str">
        <f t="shared" si="4"/>
        <v/>
      </c>
      <c r="O838" s="47" t="str">
        <f>IF(A838="","",Calculator!prev_heloc_prin_balance-N838)</f>
        <v/>
      </c>
      <c r="P838" s="47" t="str">
        <f t="shared" si="16"/>
        <v/>
      </c>
      <c r="Q838" s="40"/>
      <c r="R838" s="67" t="str">
        <f t="shared" si="5"/>
        <v/>
      </c>
      <c r="S838" s="68" t="str">
        <f t="shared" si="6"/>
        <v/>
      </c>
      <c r="T838" s="47" t="str">
        <f t="shared" si="7"/>
        <v/>
      </c>
      <c r="U838" s="47" t="str">
        <f t="shared" si="8"/>
        <v/>
      </c>
      <c r="V838" s="47" t="str">
        <f t="shared" si="9"/>
        <v/>
      </c>
      <c r="W838" s="47" t="str">
        <f t="shared" si="10"/>
        <v/>
      </c>
      <c r="X838" s="40"/>
      <c r="Y838" s="67" t="str">
        <f t="shared" si="11"/>
        <v/>
      </c>
      <c r="Z838" s="68" t="str">
        <f t="shared" si="12"/>
        <v/>
      </c>
      <c r="AA838" s="47" t="str">
        <f>IF(Y838="","",MIN($D$9+Calculator!free_cash_flow,AD837+AB838))</f>
        <v/>
      </c>
      <c r="AB838" s="47" t="str">
        <f t="shared" si="13"/>
        <v/>
      </c>
      <c r="AC838" s="47" t="str">
        <f t="shared" si="14"/>
        <v/>
      </c>
      <c r="AD838" s="47" t="str">
        <f t="shared" si="15"/>
        <v/>
      </c>
    </row>
    <row r="839" ht="12.75" customHeight="1">
      <c r="A839" s="67" t="str">
        <f>IF(OR(Calculator!prev_total_owed&lt;=0,Calculator!prev_total_owed=""),"",Calculator!prev_pmt_num+1)</f>
        <v/>
      </c>
      <c r="B839" s="68" t="str">
        <f t="shared" si="1"/>
        <v/>
      </c>
      <c r="C839" s="47" t="str">
        <f>IF(A839="","",MIN(D839+Calculator!prev_prin_balance,Calculator!loan_payment+J839))</f>
        <v/>
      </c>
      <c r="D839" s="47" t="str">
        <f>IF(A839="","",ROUND($D$6/12*MAX(0,(Calculator!prev_prin_balance)),2))</f>
        <v/>
      </c>
      <c r="E839" s="47" t="str">
        <f t="shared" si="2"/>
        <v/>
      </c>
      <c r="F839" s="47" t="str">
        <f>IF(A839="","",ROUND(SUM(Calculator!prev_prin_balance,-E839),2))</f>
        <v/>
      </c>
      <c r="G839" s="69" t="str">
        <f t="shared" si="3"/>
        <v/>
      </c>
      <c r="H839" s="47" t="str">
        <f>IF(A839="","",IF(Calculator!prev_prin_balance=0,MIN(Calculator!prev_heloc_prin_balance+Calculator!prev_heloc_int_balance+K839,MAX(0,Calculator!free_cash_flow+Calculator!loan_payment))+IF($O$7="No",0,Calculator!loan_payment+$I$6),IF($O$7="No",Calculator!free_cash_flow,$I$5)))</f>
        <v/>
      </c>
      <c r="I839" s="47" t="str">
        <f>IF(A839="","",IF($O$7="Yes",$I$6+Calculator!loan_payment,0))</f>
        <v/>
      </c>
      <c r="J839" s="47" t="str">
        <f>IF(A839="","",IF(Calculator!prev_prin_balance&lt;=0,0,IF(Calculator!prev_heloc_prin_balance&lt;Calculator!free_cash_flow,MAX(0,MIN($O$6,D839+Calculator!prev_prin_balance+Calculator!loan_payment)),0)))</f>
        <v/>
      </c>
      <c r="K839" s="47" t="str">
        <f>IF(A839="","",ROUND((B839-Calculator!prev_date)*(Calculator!prev_heloc_rate/$O$8)*MAX(0,Calculator!prev_heloc_prin_balance),2))</f>
        <v/>
      </c>
      <c r="L839" s="47" t="str">
        <f>IF(A839="","",MAX(0,MIN(1*H839,Calculator!prev_heloc_int_balance+K839)))</f>
        <v/>
      </c>
      <c r="M839" s="47" t="str">
        <f>IF(A839="","",(Calculator!prev_heloc_int_balance+K839)-L839)</f>
        <v/>
      </c>
      <c r="N839" s="47" t="str">
        <f t="shared" si="4"/>
        <v/>
      </c>
      <c r="O839" s="47" t="str">
        <f>IF(A839="","",Calculator!prev_heloc_prin_balance-N839)</f>
        <v/>
      </c>
      <c r="P839" s="47" t="str">
        <f t="shared" si="16"/>
        <v/>
      </c>
      <c r="Q839" s="40"/>
      <c r="R839" s="67" t="str">
        <f t="shared" si="5"/>
        <v/>
      </c>
      <c r="S839" s="68" t="str">
        <f t="shared" si="6"/>
        <v/>
      </c>
      <c r="T839" s="47" t="str">
        <f t="shared" si="7"/>
        <v/>
      </c>
      <c r="U839" s="47" t="str">
        <f t="shared" si="8"/>
        <v/>
      </c>
      <c r="V839" s="47" t="str">
        <f t="shared" si="9"/>
        <v/>
      </c>
      <c r="W839" s="47" t="str">
        <f t="shared" si="10"/>
        <v/>
      </c>
      <c r="X839" s="40"/>
      <c r="Y839" s="67" t="str">
        <f t="shared" si="11"/>
        <v/>
      </c>
      <c r="Z839" s="68" t="str">
        <f t="shared" si="12"/>
        <v/>
      </c>
      <c r="AA839" s="47" t="str">
        <f>IF(Y839="","",MIN($D$9+Calculator!free_cash_flow,AD838+AB839))</f>
        <v/>
      </c>
      <c r="AB839" s="47" t="str">
        <f t="shared" si="13"/>
        <v/>
      </c>
      <c r="AC839" s="47" t="str">
        <f t="shared" si="14"/>
        <v/>
      </c>
      <c r="AD839" s="47" t="str">
        <f t="shared" si="15"/>
        <v/>
      </c>
    </row>
    <row r="840" ht="12.75" customHeight="1">
      <c r="A840" s="67" t="str">
        <f>IF(OR(Calculator!prev_total_owed&lt;=0,Calculator!prev_total_owed=""),"",Calculator!prev_pmt_num+1)</f>
        <v/>
      </c>
      <c r="B840" s="68" t="str">
        <f t="shared" si="1"/>
        <v/>
      </c>
      <c r="C840" s="47" t="str">
        <f>IF(A840="","",MIN(D840+Calculator!prev_prin_balance,Calculator!loan_payment+J840))</f>
        <v/>
      </c>
      <c r="D840" s="47" t="str">
        <f>IF(A840="","",ROUND($D$6/12*MAX(0,(Calculator!prev_prin_balance)),2))</f>
        <v/>
      </c>
      <c r="E840" s="47" t="str">
        <f t="shared" si="2"/>
        <v/>
      </c>
      <c r="F840" s="47" t="str">
        <f>IF(A840="","",ROUND(SUM(Calculator!prev_prin_balance,-E840),2))</f>
        <v/>
      </c>
      <c r="G840" s="69" t="str">
        <f t="shared" si="3"/>
        <v/>
      </c>
      <c r="H840" s="47" t="str">
        <f>IF(A840="","",IF(Calculator!prev_prin_balance=0,MIN(Calculator!prev_heloc_prin_balance+Calculator!prev_heloc_int_balance+K840,MAX(0,Calculator!free_cash_flow+Calculator!loan_payment))+IF($O$7="No",0,Calculator!loan_payment+$I$6),IF($O$7="No",Calculator!free_cash_flow,$I$5)))</f>
        <v/>
      </c>
      <c r="I840" s="47" t="str">
        <f>IF(A840="","",IF($O$7="Yes",$I$6+Calculator!loan_payment,0))</f>
        <v/>
      </c>
      <c r="J840" s="47" t="str">
        <f>IF(A840="","",IF(Calculator!prev_prin_balance&lt;=0,0,IF(Calculator!prev_heloc_prin_balance&lt;Calculator!free_cash_flow,MAX(0,MIN($O$6,D840+Calculator!prev_prin_balance+Calculator!loan_payment)),0)))</f>
        <v/>
      </c>
      <c r="K840" s="47" t="str">
        <f>IF(A840="","",ROUND((B840-Calculator!prev_date)*(Calculator!prev_heloc_rate/$O$8)*MAX(0,Calculator!prev_heloc_prin_balance),2))</f>
        <v/>
      </c>
      <c r="L840" s="47" t="str">
        <f>IF(A840="","",MAX(0,MIN(1*H840,Calculator!prev_heloc_int_balance+K840)))</f>
        <v/>
      </c>
      <c r="M840" s="47" t="str">
        <f>IF(A840="","",(Calculator!prev_heloc_int_balance+K840)-L840)</f>
        <v/>
      </c>
      <c r="N840" s="47" t="str">
        <f t="shared" si="4"/>
        <v/>
      </c>
      <c r="O840" s="47" t="str">
        <f>IF(A840="","",Calculator!prev_heloc_prin_balance-N840)</f>
        <v/>
      </c>
      <c r="P840" s="47" t="str">
        <f t="shared" si="16"/>
        <v/>
      </c>
      <c r="Q840" s="40"/>
      <c r="R840" s="67" t="str">
        <f t="shared" si="5"/>
        <v/>
      </c>
      <c r="S840" s="68" t="str">
        <f t="shared" si="6"/>
        <v/>
      </c>
      <c r="T840" s="47" t="str">
        <f t="shared" si="7"/>
        <v/>
      </c>
      <c r="U840" s="47" t="str">
        <f t="shared" si="8"/>
        <v/>
      </c>
      <c r="V840" s="47" t="str">
        <f t="shared" si="9"/>
        <v/>
      </c>
      <c r="W840" s="47" t="str">
        <f t="shared" si="10"/>
        <v/>
      </c>
      <c r="X840" s="40"/>
      <c r="Y840" s="67" t="str">
        <f t="shared" si="11"/>
        <v/>
      </c>
      <c r="Z840" s="68" t="str">
        <f t="shared" si="12"/>
        <v/>
      </c>
      <c r="AA840" s="47" t="str">
        <f>IF(Y840="","",MIN($D$9+Calculator!free_cash_flow,AD839+AB840))</f>
        <v/>
      </c>
      <c r="AB840" s="47" t="str">
        <f t="shared" si="13"/>
        <v/>
      </c>
      <c r="AC840" s="47" t="str">
        <f t="shared" si="14"/>
        <v/>
      </c>
      <c r="AD840" s="47" t="str">
        <f t="shared" si="15"/>
        <v/>
      </c>
    </row>
    <row r="841" ht="12.75" customHeight="1">
      <c r="A841" s="67" t="str">
        <f>IF(OR(Calculator!prev_total_owed&lt;=0,Calculator!prev_total_owed=""),"",Calculator!prev_pmt_num+1)</f>
        <v/>
      </c>
      <c r="B841" s="68" t="str">
        <f t="shared" si="1"/>
        <v/>
      </c>
      <c r="C841" s="47" t="str">
        <f>IF(A841="","",MIN(D841+Calculator!prev_prin_balance,Calculator!loan_payment+J841))</f>
        <v/>
      </c>
      <c r="D841" s="47" t="str">
        <f>IF(A841="","",ROUND($D$6/12*MAX(0,(Calculator!prev_prin_balance)),2))</f>
        <v/>
      </c>
      <c r="E841" s="47" t="str">
        <f t="shared" si="2"/>
        <v/>
      </c>
      <c r="F841" s="47" t="str">
        <f>IF(A841="","",ROUND(SUM(Calculator!prev_prin_balance,-E841),2))</f>
        <v/>
      </c>
      <c r="G841" s="69" t="str">
        <f t="shared" si="3"/>
        <v/>
      </c>
      <c r="H841" s="47" t="str">
        <f>IF(A841="","",IF(Calculator!prev_prin_balance=0,MIN(Calculator!prev_heloc_prin_balance+Calculator!prev_heloc_int_balance+K841,MAX(0,Calculator!free_cash_flow+Calculator!loan_payment))+IF($O$7="No",0,Calculator!loan_payment+$I$6),IF($O$7="No",Calculator!free_cash_flow,$I$5)))</f>
        <v/>
      </c>
      <c r="I841" s="47" t="str">
        <f>IF(A841="","",IF($O$7="Yes",$I$6+Calculator!loan_payment,0))</f>
        <v/>
      </c>
      <c r="J841" s="47" t="str">
        <f>IF(A841="","",IF(Calculator!prev_prin_balance&lt;=0,0,IF(Calculator!prev_heloc_prin_balance&lt;Calculator!free_cash_flow,MAX(0,MIN($O$6,D841+Calculator!prev_prin_balance+Calculator!loan_payment)),0)))</f>
        <v/>
      </c>
      <c r="K841" s="47" t="str">
        <f>IF(A841="","",ROUND((B841-Calculator!prev_date)*(Calculator!prev_heloc_rate/$O$8)*MAX(0,Calculator!prev_heloc_prin_balance),2))</f>
        <v/>
      </c>
      <c r="L841" s="47" t="str">
        <f>IF(A841="","",MAX(0,MIN(1*H841,Calculator!prev_heloc_int_balance+K841)))</f>
        <v/>
      </c>
      <c r="M841" s="47" t="str">
        <f>IF(A841="","",(Calculator!prev_heloc_int_balance+K841)-L841)</f>
        <v/>
      </c>
      <c r="N841" s="47" t="str">
        <f t="shared" si="4"/>
        <v/>
      </c>
      <c r="O841" s="47" t="str">
        <f>IF(A841="","",Calculator!prev_heloc_prin_balance-N841)</f>
        <v/>
      </c>
      <c r="P841" s="47" t="str">
        <f t="shared" si="16"/>
        <v/>
      </c>
      <c r="Q841" s="40"/>
      <c r="R841" s="67" t="str">
        <f t="shared" si="5"/>
        <v/>
      </c>
      <c r="S841" s="68" t="str">
        <f t="shared" si="6"/>
        <v/>
      </c>
      <c r="T841" s="47" t="str">
        <f t="shared" si="7"/>
        <v/>
      </c>
      <c r="U841" s="47" t="str">
        <f t="shared" si="8"/>
        <v/>
      </c>
      <c r="V841" s="47" t="str">
        <f t="shared" si="9"/>
        <v/>
      </c>
      <c r="W841" s="47" t="str">
        <f t="shared" si="10"/>
        <v/>
      </c>
      <c r="X841" s="40"/>
      <c r="Y841" s="67" t="str">
        <f t="shared" si="11"/>
        <v/>
      </c>
      <c r="Z841" s="68" t="str">
        <f t="shared" si="12"/>
        <v/>
      </c>
      <c r="AA841" s="47" t="str">
        <f>IF(Y841="","",MIN($D$9+Calculator!free_cash_flow,AD840+AB841))</f>
        <v/>
      </c>
      <c r="AB841" s="47" t="str">
        <f t="shared" si="13"/>
        <v/>
      </c>
      <c r="AC841" s="47" t="str">
        <f t="shared" si="14"/>
        <v/>
      </c>
      <c r="AD841" s="47" t="str">
        <f t="shared" si="15"/>
        <v/>
      </c>
    </row>
    <row r="842" ht="12.75" customHeight="1">
      <c r="A842" s="67" t="str">
        <f>IF(OR(Calculator!prev_total_owed&lt;=0,Calculator!prev_total_owed=""),"",Calculator!prev_pmt_num+1)</f>
        <v/>
      </c>
      <c r="B842" s="68" t="str">
        <f t="shared" si="1"/>
        <v/>
      </c>
      <c r="C842" s="47" t="str">
        <f>IF(A842="","",MIN(D842+Calculator!prev_prin_balance,Calculator!loan_payment+J842))</f>
        <v/>
      </c>
      <c r="D842" s="47" t="str">
        <f>IF(A842="","",ROUND($D$6/12*MAX(0,(Calculator!prev_prin_balance)),2))</f>
        <v/>
      </c>
      <c r="E842" s="47" t="str">
        <f t="shared" si="2"/>
        <v/>
      </c>
      <c r="F842" s="47" t="str">
        <f>IF(A842="","",ROUND(SUM(Calculator!prev_prin_balance,-E842),2))</f>
        <v/>
      </c>
      <c r="G842" s="69" t="str">
        <f t="shared" si="3"/>
        <v/>
      </c>
      <c r="H842" s="47" t="str">
        <f>IF(A842="","",IF(Calculator!prev_prin_balance=0,MIN(Calculator!prev_heloc_prin_balance+Calculator!prev_heloc_int_balance+K842,MAX(0,Calculator!free_cash_flow+Calculator!loan_payment))+IF($O$7="No",0,Calculator!loan_payment+$I$6),IF($O$7="No",Calculator!free_cash_flow,$I$5)))</f>
        <v/>
      </c>
      <c r="I842" s="47" t="str">
        <f>IF(A842="","",IF($O$7="Yes",$I$6+Calculator!loan_payment,0))</f>
        <v/>
      </c>
      <c r="J842" s="47" t="str">
        <f>IF(A842="","",IF(Calculator!prev_prin_balance&lt;=0,0,IF(Calculator!prev_heloc_prin_balance&lt;Calculator!free_cash_flow,MAX(0,MIN($O$6,D842+Calculator!prev_prin_balance+Calculator!loan_payment)),0)))</f>
        <v/>
      </c>
      <c r="K842" s="47" t="str">
        <f>IF(A842="","",ROUND((B842-Calculator!prev_date)*(Calculator!prev_heloc_rate/$O$8)*MAX(0,Calculator!prev_heloc_prin_balance),2))</f>
        <v/>
      </c>
      <c r="L842" s="47" t="str">
        <f>IF(A842="","",MAX(0,MIN(1*H842,Calculator!prev_heloc_int_balance+K842)))</f>
        <v/>
      </c>
      <c r="M842" s="47" t="str">
        <f>IF(A842="","",(Calculator!prev_heloc_int_balance+K842)-L842)</f>
        <v/>
      </c>
      <c r="N842" s="47" t="str">
        <f t="shared" si="4"/>
        <v/>
      </c>
      <c r="O842" s="47" t="str">
        <f>IF(A842="","",Calculator!prev_heloc_prin_balance-N842)</f>
        <v/>
      </c>
      <c r="P842" s="47" t="str">
        <f t="shared" si="16"/>
        <v/>
      </c>
      <c r="Q842" s="40"/>
      <c r="R842" s="67" t="str">
        <f t="shared" si="5"/>
        <v/>
      </c>
      <c r="S842" s="68" t="str">
        <f t="shared" si="6"/>
        <v/>
      </c>
      <c r="T842" s="47" t="str">
        <f t="shared" si="7"/>
        <v/>
      </c>
      <c r="U842" s="47" t="str">
        <f t="shared" si="8"/>
        <v/>
      </c>
      <c r="V842" s="47" t="str">
        <f t="shared" si="9"/>
        <v/>
      </c>
      <c r="W842" s="47" t="str">
        <f t="shared" si="10"/>
        <v/>
      </c>
      <c r="X842" s="40"/>
      <c r="Y842" s="67" t="str">
        <f t="shared" si="11"/>
        <v/>
      </c>
      <c r="Z842" s="68" t="str">
        <f t="shared" si="12"/>
        <v/>
      </c>
      <c r="AA842" s="47" t="str">
        <f>IF(Y842="","",MIN($D$9+Calculator!free_cash_flow,AD841+AB842))</f>
        <v/>
      </c>
      <c r="AB842" s="47" t="str">
        <f t="shared" si="13"/>
        <v/>
      </c>
      <c r="AC842" s="47" t="str">
        <f t="shared" si="14"/>
        <v/>
      </c>
      <c r="AD842" s="47" t="str">
        <f t="shared" si="15"/>
        <v/>
      </c>
    </row>
    <row r="843" ht="12.75" customHeight="1">
      <c r="A843" s="67" t="str">
        <f>IF(OR(Calculator!prev_total_owed&lt;=0,Calculator!prev_total_owed=""),"",Calculator!prev_pmt_num+1)</f>
        <v/>
      </c>
      <c r="B843" s="68" t="str">
        <f t="shared" si="1"/>
        <v/>
      </c>
      <c r="C843" s="47" t="str">
        <f>IF(A843="","",MIN(D843+Calculator!prev_prin_balance,Calculator!loan_payment+J843))</f>
        <v/>
      </c>
      <c r="D843" s="47" t="str">
        <f>IF(A843="","",ROUND($D$6/12*MAX(0,(Calculator!prev_prin_balance)),2))</f>
        <v/>
      </c>
      <c r="E843" s="47" t="str">
        <f t="shared" si="2"/>
        <v/>
      </c>
      <c r="F843" s="47" t="str">
        <f>IF(A843="","",ROUND(SUM(Calculator!prev_prin_balance,-E843),2))</f>
        <v/>
      </c>
      <c r="G843" s="69" t="str">
        <f t="shared" si="3"/>
        <v/>
      </c>
      <c r="H843" s="47" t="str">
        <f>IF(A843="","",IF(Calculator!prev_prin_balance=0,MIN(Calculator!prev_heloc_prin_balance+Calculator!prev_heloc_int_balance+K843,MAX(0,Calculator!free_cash_flow+Calculator!loan_payment))+IF($O$7="No",0,Calculator!loan_payment+$I$6),IF($O$7="No",Calculator!free_cash_flow,$I$5)))</f>
        <v/>
      </c>
      <c r="I843" s="47" t="str">
        <f>IF(A843="","",IF($O$7="Yes",$I$6+Calculator!loan_payment,0))</f>
        <v/>
      </c>
      <c r="J843" s="47" t="str">
        <f>IF(A843="","",IF(Calculator!prev_prin_balance&lt;=0,0,IF(Calculator!prev_heloc_prin_balance&lt;Calculator!free_cash_flow,MAX(0,MIN($O$6,D843+Calculator!prev_prin_balance+Calculator!loan_payment)),0)))</f>
        <v/>
      </c>
      <c r="K843" s="47" t="str">
        <f>IF(A843="","",ROUND((B843-Calculator!prev_date)*(Calculator!prev_heloc_rate/$O$8)*MAX(0,Calculator!prev_heloc_prin_balance),2))</f>
        <v/>
      </c>
      <c r="L843" s="47" t="str">
        <f>IF(A843="","",MAX(0,MIN(1*H843,Calculator!prev_heloc_int_balance+K843)))</f>
        <v/>
      </c>
      <c r="M843" s="47" t="str">
        <f>IF(A843="","",(Calculator!prev_heloc_int_balance+K843)-L843)</f>
        <v/>
      </c>
      <c r="N843" s="47" t="str">
        <f t="shared" si="4"/>
        <v/>
      </c>
      <c r="O843" s="47" t="str">
        <f>IF(A843="","",Calculator!prev_heloc_prin_balance-N843)</f>
        <v/>
      </c>
      <c r="P843" s="47" t="str">
        <f t="shared" si="16"/>
        <v/>
      </c>
      <c r="Q843" s="40"/>
      <c r="R843" s="67" t="str">
        <f t="shared" si="5"/>
        <v/>
      </c>
      <c r="S843" s="68" t="str">
        <f t="shared" si="6"/>
        <v/>
      </c>
      <c r="T843" s="47" t="str">
        <f t="shared" si="7"/>
        <v/>
      </c>
      <c r="U843" s="47" t="str">
        <f t="shared" si="8"/>
        <v/>
      </c>
      <c r="V843" s="47" t="str">
        <f t="shared" si="9"/>
        <v/>
      </c>
      <c r="W843" s="47" t="str">
        <f t="shared" si="10"/>
        <v/>
      </c>
      <c r="X843" s="40"/>
      <c r="Y843" s="67" t="str">
        <f t="shared" si="11"/>
        <v/>
      </c>
      <c r="Z843" s="68" t="str">
        <f t="shared" si="12"/>
        <v/>
      </c>
      <c r="AA843" s="47" t="str">
        <f>IF(Y843="","",MIN($D$9+Calculator!free_cash_flow,AD842+AB843))</f>
        <v/>
      </c>
      <c r="AB843" s="47" t="str">
        <f t="shared" si="13"/>
        <v/>
      </c>
      <c r="AC843" s="47" t="str">
        <f t="shared" si="14"/>
        <v/>
      </c>
      <c r="AD843" s="47" t="str">
        <f t="shared" si="15"/>
        <v/>
      </c>
    </row>
    <row r="844" ht="12.75" customHeight="1">
      <c r="A844" s="67" t="str">
        <f>IF(OR(Calculator!prev_total_owed&lt;=0,Calculator!prev_total_owed=""),"",Calculator!prev_pmt_num+1)</f>
        <v/>
      </c>
      <c r="B844" s="68" t="str">
        <f t="shared" si="1"/>
        <v/>
      </c>
      <c r="C844" s="47" t="str">
        <f>IF(A844="","",MIN(D844+Calculator!prev_prin_balance,Calculator!loan_payment+J844))</f>
        <v/>
      </c>
      <c r="D844" s="47" t="str">
        <f>IF(A844="","",ROUND($D$6/12*MAX(0,(Calculator!prev_prin_balance)),2))</f>
        <v/>
      </c>
      <c r="E844" s="47" t="str">
        <f t="shared" si="2"/>
        <v/>
      </c>
      <c r="F844" s="47" t="str">
        <f>IF(A844="","",ROUND(SUM(Calculator!prev_prin_balance,-E844),2))</f>
        <v/>
      </c>
      <c r="G844" s="69" t="str">
        <f t="shared" si="3"/>
        <v/>
      </c>
      <c r="H844" s="47" t="str">
        <f>IF(A844="","",IF(Calculator!prev_prin_balance=0,MIN(Calculator!prev_heloc_prin_balance+Calculator!prev_heloc_int_balance+K844,MAX(0,Calculator!free_cash_flow+Calculator!loan_payment))+IF($O$7="No",0,Calculator!loan_payment+$I$6),IF($O$7="No",Calculator!free_cash_flow,$I$5)))</f>
        <v/>
      </c>
      <c r="I844" s="47" t="str">
        <f>IF(A844="","",IF($O$7="Yes",$I$6+Calculator!loan_payment,0))</f>
        <v/>
      </c>
      <c r="J844" s="47" t="str">
        <f>IF(A844="","",IF(Calculator!prev_prin_balance&lt;=0,0,IF(Calculator!prev_heloc_prin_balance&lt;Calculator!free_cash_flow,MAX(0,MIN($O$6,D844+Calculator!prev_prin_balance+Calculator!loan_payment)),0)))</f>
        <v/>
      </c>
      <c r="K844" s="47" t="str">
        <f>IF(A844="","",ROUND((B844-Calculator!prev_date)*(Calculator!prev_heloc_rate/$O$8)*MAX(0,Calculator!prev_heloc_prin_balance),2))</f>
        <v/>
      </c>
      <c r="L844" s="47" t="str">
        <f>IF(A844="","",MAX(0,MIN(1*H844,Calculator!prev_heloc_int_balance+K844)))</f>
        <v/>
      </c>
      <c r="M844" s="47" t="str">
        <f>IF(A844="","",(Calculator!prev_heloc_int_balance+K844)-L844)</f>
        <v/>
      </c>
      <c r="N844" s="47" t="str">
        <f t="shared" si="4"/>
        <v/>
      </c>
      <c r="O844" s="47" t="str">
        <f>IF(A844="","",Calculator!prev_heloc_prin_balance-N844)</f>
        <v/>
      </c>
      <c r="P844" s="47" t="str">
        <f t="shared" si="16"/>
        <v/>
      </c>
      <c r="Q844" s="40"/>
      <c r="R844" s="67" t="str">
        <f t="shared" si="5"/>
        <v/>
      </c>
      <c r="S844" s="68" t="str">
        <f t="shared" si="6"/>
        <v/>
      </c>
      <c r="T844" s="47" t="str">
        <f t="shared" si="7"/>
        <v/>
      </c>
      <c r="U844" s="47" t="str">
        <f t="shared" si="8"/>
        <v/>
      </c>
      <c r="V844" s="47" t="str">
        <f t="shared" si="9"/>
        <v/>
      </c>
      <c r="W844" s="47" t="str">
        <f t="shared" si="10"/>
        <v/>
      </c>
      <c r="X844" s="40"/>
      <c r="Y844" s="67" t="str">
        <f t="shared" si="11"/>
        <v/>
      </c>
      <c r="Z844" s="68" t="str">
        <f t="shared" si="12"/>
        <v/>
      </c>
      <c r="AA844" s="47" t="str">
        <f>IF(Y844="","",MIN($D$9+Calculator!free_cash_flow,AD843+AB844))</f>
        <v/>
      </c>
      <c r="AB844" s="47" t="str">
        <f t="shared" si="13"/>
        <v/>
      </c>
      <c r="AC844" s="47" t="str">
        <f t="shared" si="14"/>
        <v/>
      </c>
      <c r="AD844" s="47" t="str">
        <f t="shared" si="15"/>
        <v/>
      </c>
    </row>
    <row r="845" ht="12.75" customHeight="1">
      <c r="A845" s="67" t="str">
        <f>IF(OR(Calculator!prev_total_owed&lt;=0,Calculator!prev_total_owed=""),"",Calculator!prev_pmt_num+1)</f>
        <v/>
      </c>
      <c r="B845" s="68" t="str">
        <f t="shared" si="1"/>
        <v/>
      </c>
      <c r="C845" s="47" t="str">
        <f>IF(A845="","",MIN(D845+Calculator!prev_prin_balance,Calculator!loan_payment+J845))</f>
        <v/>
      </c>
      <c r="D845" s="47" t="str">
        <f>IF(A845="","",ROUND($D$6/12*MAX(0,(Calculator!prev_prin_balance)),2))</f>
        <v/>
      </c>
      <c r="E845" s="47" t="str">
        <f t="shared" si="2"/>
        <v/>
      </c>
      <c r="F845" s="47" t="str">
        <f>IF(A845="","",ROUND(SUM(Calculator!prev_prin_balance,-E845),2))</f>
        <v/>
      </c>
      <c r="G845" s="69" t="str">
        <f t="shared" si="3"/>
        <v/>
      </c>
      <c r="H845" s="47" t="str">
        <f>IF(A845="","",IF(Calculator!prev_prin_balance=0,MIN(Calculator!prev_heloc_prin_balance+Calculator!prev_heloc_int_balance+K845,MAX(0,Calculator!free_cash_flow+Calculator!loan_payment))+IF($O$7="No",0,Calculator!loan_payment+$I$6),IF($O$7="No",Calculator!free_cash_flow,$I$5)))</f>
        <v/>
      </c>
      <c r="I845" s="47" t="str">
        <f>IF(A845="","",IF($O$7="Yes",$I$6+Calculator!loan_payment,0))</f>
        <v/>
      </c>
      <c r="J845" s="47" t="str">
        <f>IF(A845="","",IF(Calculator!prev_prin_balance&lt;=0,0,IF(Calculator!prev_heloc_prin_balance&lt;Calculator!free_cash_flow,MAX(0,MIN($O$6,D845+Calculator!prev_prin_balance+Calculator!loan_payment)),0)))</f>
        <v/>
      </c>
      <c r="K845" s="47" t="str">
        <f>IF(A845="","",ROUND((B845-Calculator!prev_date)*(Calculator!prev_heloc_rate/$O$8)*MAX(0,Calculator!prev_heloc_prin_balance),2))</f>
        <v/>
      </c>
      <c r="L845" s="47" t="str">
        <f>IF(A845="","",MAX(0,MIN(1*H845,Calculator!prev_heloc_int_balance+K845)))</f>
        <v/>
      </c>
      <c r="M845" s="47" t="str">
        <f>IF(A845="","",(Calculator!prev_heloc_int_balance+K845)-L845)</f>
        <v/>
      </c>
      <c r="N845" s="47" t="str">
        <f t="shared" si="4"/>
        <v/>
      </c>
      <c r="O845" s="47" t="str">
        <f>IF(A845="","",Calculator!prev_heloc_prin_balance-N845)</f>
        <v/>
      </c>
      <c r="P845" s="47" t="str">
        <f t="shared" si="16"/>
        <v/>
      </c>
      <c r="Q845" s="40"/>
      <c r="R845" s="67" t="str">
        <f t="shared" si="5"/>
        <v/>
      </c>
      <c r="S845" s="68" t="str">
        <f t="shared" si="6"/>
        <v/>
      </c>
      <c r="T845" s="47" t="str">
        <f t="shared" si="7"/>
        <v/>
      </c>
      <c r="U845" s="47" t="str">
        <f t="shared" si="8"/>
        <v/>
      </c>
      <c r="V845" s="47" t="str">
        <f t="shared" si="9"/>
        <v/>
      </c>
      <c r="W845" s="47" t="str">
        <f t="shared" si="10"/>
        <v/>
      </c>
      <c r="X845" s="40"/>
      <c r="Y845" s="67" t="str">
        <f t="shared" si="11"/>
        <v/>
      </c>
      <c r="Z845" s="68" t="str">
        <f t="shared" si="12"/>
        <v/>
      </c>
      <c r="AA845" s="47" t="str">
        <f>IF(Y845="","",MIN($D$9+Calculator!free_cash_flow,AD844+AB845))</f>
        <v/>
      </c>
      <c r="AB845" s="47" t="str">
        <f t="shared" si="13"/>
        <v/>
      </c>
      <c r="AC845" s="47" t="str">
        <f t="shared" si="14"/>
        <v/>
      </c>
      <c r="AD845" s="47" t="str">
        <f t="shared" si="15"/>
        <v/>
      </c>
    </row>
    <row r="846" ht="12.75" customHeight="1">
      <c r="A846" s="67" t="str">
        <f>IF(OR(Calculator!prev_total_owed&lt;=0,Calculator!prev_total_owed=""),"",Calculator!prev_pmt_num+1)</f>
        <v/>
      </c>
      <c r="B846" s="68" t="str">
        <f t="shared" si="1"/>
        <v/>
      </c>
      <c r="C846" s="47" t="str">
        <f>IF(A846="","",MIN(D846+Calculator!prev_prin_balance,Calculator!loan_payment+J846))</f>
        <v/>
      </c>
      <c r="D846" s="47" t="str">
        <f>IF(A846="","",ROUND($D$6/12*MAX(0,(Calculator!prev_prin_balance)),2))</f>
        <v/>
      </c>
      <c r="E846" s="47" t="str">
        <f t="shared" si="2"/>
        <v/>
      </c>
      <c r="F846" s="47" t="str">
        <f>IF(A846="","",ROUND(SUM(Calculator!prev_prin_balance,-E846),2))</f>
        <v/>
      </c>
      <c r="G846" s="69" t="str">
        <f t="shared" si="3"/>
        <v/>
      </c>
      <c r="H846" s="47" t="str">
        <f>IF(A846="","",IF(Calculator!prev_prin_balance=0,MIN(Calculator!prev_heloc_prin_balance+Calculator!prev_heloc_int_balance+K846,MAX(0,Calculator!free_cash_flow+Calculator!loan_payment))+IF($O$7="No",0,Calculator!loan_payment+$I$6),IF($O$7="No",Calculator!free_cash_flow,$I$5)))</f>
        <v/>
      </c>
      <c r="I846" s="47" t="str">
        <f>IF(A846="","",IF($O$7="Yes",$I$6+Calculator!loan_payment,0))</f>
        <v/>
      </c>
      <c r="J846" s="47" t="str">
        <f>IF(A846="","",IF(Calculator!prev_prin_balance&lt;=0,0,IF(Calculator!prev_heloc_prin_balance&lt;Calculator!free_cash_flow,MAX(0,MIN($O$6,D846+Calculator!prev_prin_balance+Calculator!loan_payment)),0)))</f>
        <v/>
      </c>
      <c r="K846" s="47" t="str">
        <f>IF(A846="","",ROUND((B846-Calculator!prev_date)*(Calculator!prev_heloc_rate/$O$8)*MAX(0,Calculator!prev_heloc_prin_balance),2))</f>
        <v/>
      </c>
      <c r="L846" s="47" t="str">
        <f>IF(A846="","",MAX(0,MIN(1*H846,Calculator!prev_heloc_int_balance+K846)))</f>
        <v/>
      </c>
      <c r="M846" s="47" t="str">
        <f>IF(A846="","",(Calculator!prev_heloc_int_balance+K846)-L846)</f>
        <v/>
      </c>
      <c r="N846" s="47" t="str">
        <f t="shared" si="4"/>
        <v/>
      </c>
      <c r="O846" s="47" t="str">
        <f>IF(A846="","",Calculator!prev_heloc_prin_balance-N846)</f>
        <v/>
      </c>
      <c r="P846" s="47" t="str">
        <f t="shared" si="16"/>
        <v/>
      </c>
      <c r="Q846" s="40"/>
      <c r="R846" s="67" t="str">
        <f t="shared" si="5"/>
        <v/>
      </c>
      <c r="S846" s="68" t="str">
        <f t="shared" si="6"/>
        <v/>
      </c>
      <c r="T846" s="47" t="str">
        <f t="shared" si="7"/>
        <v/>
      </c>
      <c r="U846" s="47" t="str">
        <f t="shared" si="8"/>
        <v/>
      </c>
      <c r="V846" s="47" t="str">
        <f t="shared" si="9"/>
        <v/>
      </c>
      <c r="W846" s="47" t="str">
        <f t="shared" si="10"/>
        <v/>
      </c>
      <c r="X846" s="40"/>
      <c r="Y846" s="67" t="str">
        <f t="shared" si="11"/>
        <v/>
      </c>
      <c r="Z846" s="68" t="str">
        <f t="shared" si="12"/>
        <v/>
      </c>
      <c r="AA846" s="47" t="str">
        <f>IF(Y846="","",MIN($D$9+Calculator!free_cash_flow,AD845+AB846))</f>
        <v/>
      </c>
      <c r="AB846" s="47" t="str">
        <f t="shared" si="13"/>
        <v/>
      </c>
      <c r="AC846" s="47" t="str">
        <f t="shared" si="14"/>
        <v/>
      </c>
      <c r="AD846" s="47" t="str">
        <f t="shared" si="15"/>
        <v/>
      </c>
    </row>
    <row r="847" ht="12.75" customHeight="1">
      <c r="A847" s="67" t="str">
        <f>IF(OR(Calculator!prev_total_owed&lt;=0,Calculator!prev_total_owed=""),"",Calculator!prev_pmt_num+1)</f>
        <v/>
      </c>
      <c r="B847" s="68" t="str">
        <f t="shared" si="1"/>
        <v/>
      </c>
      <c r="C847" s="47" t="str">
        <f>IF(A847="","",MIN(D847+Calculator!prev_prin_balance,Calculator!loan_payment+J847))</f>
        <v/>
      </c>
      <c r="D847" s="47" t="str">
        <f>IF(A847="","",ROUND($D$6/12*MAX(0,(Calculator!prev_prin_balance)),2))</f>
        <v/>
      </c>
      <c r="E847" s="47" t="str">
        <f t="shared" si="2"/>
        <v/>
      </c>
      <c r="F847" s="47" t="str">
        <f>IF(A847="","",ROUND(SUM(Calculator!prev_prin_balance,-E847),2))</f>
        <v/>
      </c>
      <c r="G847" s="69" t="str">
        <f t="shared" si="3"/>
        <v/>
      </c>
      <c r="H847" s="47" t="str">
        <f>IF(A847="","",IF(Calculator!prev_prin_balance=0,MIN(Calculator!prev_heloc_prin_balance+Calculator!prev_heloc_int_balance+K847,MAX(0,Calculator!free_cash_flow+Calculator!loan_payment))+IF($O$7="No",0,Calculator!loan_payment+$I$6),IF($O$7="No",Calculator!free_cash_flow,$I$5)))</f>
        <v/>
      </c>
      <c r="I847" s="47" t="str">
        <f>IF(A847="","",IF($O$7="Yes",$I$6+Calculator!loan_payment,0))</f>
        <v/>
      </c>
      <c r="J847" s="47" t="str">
        <f>IF(A847="","",IF(Calculator!prev_prin_balance&lt;=0,0,IF(Calculator!prev_heloc_prin_balance&lt;Calculator!free_cash_flow,MAX(0,MIN($O$6,D847+Calculator!prev_prin_balance+Calculator!loan_payment)),0)))</f>
        <v/>
      </c>
      <c r="K847" s="47" t="str">
        <f>IF(A847="","",ROUND((B847-Calculator!prev_date)*(Calculator!prev_heloc_rate/$O$8)*MAX(0,Calculator!prev_heloc_prin_balance),2))</f>
        <v/>
      </c>
      <c r="L847" s="47" t="str">
        <f>IF(A847="","",MAX(0,MIN(1*H847,Calculator!prev_heloc_int_balance+K847)))</f>
        <v/>
      </c>
      <c r="M847" s="47" t="str">
        <f>IF(A847="","",(Calculator!prev_heloc_int_balance+K847)-L847)</f>
        <v/>
      </c>
      <c r="N847" s="47" t="str">
        <f t="shared" si="4"/>
        <v/>
      </c>
      <c r="O847" s="47" t="str">
        <f>IF(A847="","",Calculator!prev_heloc_prin_balance-N847)</f>
        <v/>
      </c>
      <c r="P847" s="47" t="str">
        <f t="shared" si="16"/>
        <v/>
      </c>
      <c r="Q847" s="40"/>
      <c r="R847" s="67" t="str">
        <f t="shared" si="5"/>
        <v/>
      </c>
      <c r="S847" s="68" t="str">
        <f t="shared" si="6"/>
        <v/>
      </c>
      <c r="T847" s="47" t="str">
        <f t="shared" si="7"/>
        <v/>
      </c>
      <c r="U847" s="47" t="str">
        <f t="shared" si="8"/>
        <v/>
      </c>
      <c r="V847" s="47" t="str">
        <f t="shared" si="9"/>
        <v/>
      </c>
      <c r="W847" s="47" t="str">
        <f t="shared" si="10"/>
        <v/>
      </c>
      <c r="X847" s="40"/>
      <c r="Y847" s="67" t="str">
        <f t="shared" si="11"/>
        <v/>
      </c>
      <c r="Z847" s="68" t="str">
        <f t="shared" si="12"/>
        <v/>
      </c>
      <c r="AA847" s="47" t="str">
        <f>IF(Y847="","",MIN($D$9+Calculator!free_cash_flow,AD846+AB847))</f>
        <v/>
      </c>
      <c r="AB847" s="47" t="str">
        <f t="shared" si="13"/>
        <v/>
      </c>
      <c r="AC847" s="47" t="str">
        <f t="shared" si="14"/>
        <v/>
      </c>
      <c r="AD847" s="47" t="str">
        <f t="shared" si="15"/>
        <v/>
      </c>
    </row>
    <row r="848" ht="12.75" customHeight="1">
      <c r="A848" s="67" t="str">
        <f>IF(OR(Calculator!prev_total_owed&lt;=0,Calculator!prev_total_owed=""),"",Calculator!prev_pmt_num+1)</f>
        <v/>
      </c>
      <c r="B848" s="68" t="str">
        <f t="shared" si="1"/>
        <v/>
      </c>
      <c r="C848" s="47" t="str">
        <f>IF(A848="","",MIN(D848+Calculator!prev_prin_balance,Calculator!loan_payment+J848))</f>
        <v/>
      </c>
      <c r="D848" s="47" t="str">
        <f>IF(A848="","",ROUND($D$6/12*MAX(0,(Calculator!prev_prin_balance)),2))</f>
        <v/>
      </c>
      <c r="E848" s="47" t="str">
        <f t="shared" si="2"/>
        <v/>
      </c>
      <c r="F848" s="47" t="str">
        <f>IF(A848="","",ROUND(SUM(Calculator!prev_prin_balance,-E848),2))</f>
        <v/>
      </c>
      <c r="G848" s="69" t="str">
        <f t="shared" si="3"/>
        <v/>
      </c>
      <c r="H848" s="47" t="str">
        <f>IF(A848="","",IF(Calculator!prev_prin_balance=0,MIN(Calculator!prev_heloc_prin_balance+Calculator!prev_heloc_int_balance+K848,MAX(0,Calculator!free_cash_flow+Calculator!loan_payment))+IF($O$7="No",0,Calculator!loan_payment+$I$6),IF($O$7="No",Calculator!free_cash_flow,$I$5)))</f>
        <v/>
      </c>
      <c r="I848" s="47" t="str">
        <f>IF(A848="","",IF($O$7="Yes",$I$6+Calculator!loan_payment,0))</f>
        <v/>
      </c>
      <c r="J848" s="47" t="str">
        <f>IF(A848="","",IF(Calculator!prev_prin_balance&lt;=0,0,IF(Calculator!prev_heloc_prin_balance&lt;Calculator!free_cash_flow,MAX(0,MIN($O$6,D848+Calculator!prev_prin_balance+Calculator!loan_payment)),0)))</f>
        <v/>
      </c>
      <c r="K848" s="47" t="str">
        <f>IF(A848="","",ROUND((B848-Calculator!prev_date)*(Calculator!prev_heloc_rate/$O$8)*MAX(0,Calculator!prev_heloc_prin_balance),2))</f>
        <v/>
      </c>
      <c r="L848" s="47" t="str">
        <f>IF(A848="","",MAX(0,MIN(1*H848,Calculator!prev_heloc_int_balance+K848)))</f>
        <v/>
      </c>
      <c r="M848" s="47" t="str">
        <f>IF(A848="","",(Calculator!prev_heloc_int_balance+K848)-L848)</f>
        <v/>
      </c>
      <c r="N848" s="47" t="str">
        <f t="shared" si="4"/>
        <v/>
      </c>
      <c r="O848" s="47" t="str">
        <f>IF(A848="","",Calculator!prev_heloc_prin_balance-N848)</f>
        <v/>
      </c>
      <c r="P848" s="47" t="str">
        <f t="shared" si="16"/>
        <v/>
      </c>
      <c r="Q848" s="40"/>
      <c r="R848" s="67" t="str">
        <f t="shared" si="5"/>
        <v/>
      </c>
      <c r="S848" s="68" t="str">
        <f t="shared" si="6"/>
        <v/>
      </c>
      <c r="T848" s="47" t="str">
        <f t="shared" si="7"/>
        <v/>
      </c>
      <c r="U848" s="47" t="str">
        <f t="shared" si="8"/>
        <v/>
      </c>
      <c r="V848" s="47" t="str">
        <f t="shared" si="9"/>
        <v/>
      </c>
      <c r="W848" s="47" t="str">
        <f t="shared" si="10"/>
        <v/>
      </c>
      <c r="X848" s="40"/>
      <c r="Y848" s="67" t="str">
        <f t="shared" si="11"/>
        <v/>
      </c>
      <c r="Z848" s="68" t="str">
        <f t="shared" si="12"/>
        <v/>
      </c>
      <c r="AA848" s="47" t="str">
        <f>IF(Y848="","",MIN($D$9+Calculator!free_cash_flow,AD847+AB848))</f>
        <v/>
      </c>
      <c r="AB848" s="47" t="str">
        <f t="shared" si="13"/>
        <v/>
      </c>
      <c r="AC848" s="47" t="str">
        <f t="shared" si="14"/>
        <v/>
      </c>
      <c r="AD848" s="47" t="str">
        <f t="shared" si="15"/>
        <v/>
      </c>
    </row>
    <row r="849" ht="12.75" customHeight="1">
      <c r="A849" s="67" t="str">
        <f>IF(OR(Calculator!prev_total_owed&lt;=0,Calculator!prev_total_owed=""),"",Calculator!prev_pmt_num+1)</f>
        <v/>
      </c>
      <c r="B849" s="68" t="str">
        <f t="shared" si="1"/>
        <v/>
      </c>
      <c r="C849" s="47" t="str">
        <f>IF(A849="","",MIN(D849+Calculator!prev_prin_balance,Calculator!loan_payment+J849))</f>
        <v/>
      </c>
      <c r="D849" s="47" t="str">
        <f>IF(A849="","",ROUND($D$6/12*MAX(0,(Calculator!prev_prin_balance)),2))</f>
        <v/>
      </c>
      <c r="E849" s="47" t="str">
        <f t="shared" si="2"/>
        <v/>
      </c>
      <c r="F849" s="47" t="str">
        <f>IF(A849="","",ROUND(SUM(Calculator!prev_prin_balance,-E849),2))</f>
        <v/>
      </c>
      <c r="G849" s="69" t="str">
        <f t="shared" si="3"/>
        <v/>
      </c>
      <c r="H849" s="47" t="str">
        <f>IF(A849="","",IF(Calculator!prev_prin_balance=0,MIN(Calculator!prev_heloc_prin_balance+Calculator!prev_heloc_int_balance+K849,MAX(0,Calculator!free_cash_flow+Calculator!loan_payment))+IF($O$7="No",0,Calculator!loan_payment+$I$6),IF($O$7="No",Calculator!free_cash_flow,$I$5)))</f>
        <v/>
      </c>
      <c r="I849" s="47" t="str">
        <f>IF(A849="","",IF($O$7="Yes",$I$6+Calculator!loan_payment,0))</f>
        <v/>
      </c>
      <c r="J849" s="47" t="str">
        <f>IF(A849="","",IF(Calculator!prev_prin_balance&lt;=0,0,IF(Calculator!prev_heloc_prin_balance&lt;Calculator!free_cash_flow,MAX(0,MIN($O$6,D849+Calculator!prev_prin_balance+Calculator!loan_payment)),0)))</f>
        <v/>
      </c>
      <c r="K849" s="47" t="str">
        <f>IF(A849="","",ROUND((B849-Calculator!prev_date)*(Calculator!prev_heloc_rate/$O$8)*MAX(0,Calculator!prev_heloc_prin_balance),2))</f>
        <v/>
      </c>
      <c r="L849" s="47" t="str">
        <f>IF(A849="","",MAX(0,MIN(1*H849,Calculator!prev_heloc_int_balance+K849)))</f>
        <v/>
      </c>
      <c r="M849" s="47" t="str">
        <f>IF(A849="","",(Calculator!prev_heloc_int_balance+K849)-L849)</f>
        <v/>
      </c>
      <c r="N849" s="47" t="str">
        <f t="shared" si="4"/>
        <v/>
      </c>
      <c r="O849" s="47" t="str">
        <f>IF(A849="","",Calculator!prev_heloc_prin_balance-N849)</f>
        <v/>
      </c>
      <c r="P849" s="47" t="str">
        <f t="shared" si="16"/>
        <v/>
      </c>
      <c r="Q849" s="40"/>
      <c r="R849" s="67" t="str">
        <f t="shared" si="5"/>
        <v/>
      </c>
      <c r="S849" s="68" t="str">
        <f t="shared" si="6"/>
        <v/>
      </c>
      <c r="T849" s="47" t="str">
        <f t="shared" si="7"/>
        <v/>
      </c>
      <c r="U849" s="47" t="str">
        <f t="shared" si="8"/>
        <v/>
      </c>
      <c r="V849" s="47" t="str">
        <f t="shared" si="9"/>
        <v/>
      </c>
      <c r="W849" s="47" t="str">
        <f t="shared" si="10"/>
        <v/>
      </c>
      <c r="X849" s="40"/>
      <c r="Y849" s="67" t="str">
        <f t="shared" si="11"/>
        <v/>
      </c>
      <c r="Z849" s="68" t="str">
        <f t="shared" si="12"/>
        <v/>
      </c>
      <c r="AA849" s="47" t="str">
        <f>IF(Y849="","",MIN($D$9+Calculator!free_cash_flow,AD848+AB849))</f>
        <v/>
      </c>
      <c r="AB849" s="47" t="str">
        <f t="shared" si="13"/>
        <v/>
      </c>
      <c r="AC849" s="47" t="str">
        <f t="shared" si="14"/>
        <v/>
      </c>
      <c r="AD849" s="47" t="str">
        <f t="shared" si="15"/>
        <v/>
      </c>
    </row>
    <row r="850" ht="12.75" customHeight="1">
      <c r="A850" s="67" t="str">
        <f>IF(OR(Calculator!prev_total_owed&lt;=0,Calculator!prev_total_owed=""),"",Calculator!prev_pmt_num+1)</f>
        <v/>
      </c>
      <c r="B850" s="68" t="str">
        <f t="shared" si="1"/>
        <v/>
      </c>
      <c r="C850" s="47" t="str">
        <f>IF(A850="","",MIN(D850+Calculator!prev_prin_balance,Calculator!loan_payment+J850))</f>
        <v/>
      </c>
      <c r="D850" s="47" t="str">
        <f>IF(A850="","",ROUND($D$6/12*MAX(0,(Calculator!prev_prin_balance)),2))</f>
        <v/>
      </c>
      <c r="E850" s="47" t="str">
        <f t="shared" si="2"/>
        <v/>
      </c>
      <c r="F850" s="47" t="str">
        <f>IF(A850="","",ROUND(SUM(Calculator!prev_prin_balance,-E850),2))</f>
        <v/>
      </c>
      <c r="G850" s="69" t="str">
        <f t="shared" si="3"/>
        <v/>
      </c>
      <c r="H850" s="47" t="str">
        <f>IF(A850="","",IF(Calculator!prev_prin_balance=0,MIN(Calculator!prev_heloc_prin_balance+Calculator!prev_heloc_int_balance+K850,MAX(0,Calculator!free_cash_flow+Calculator!loan_payment))+IF($O$7="No",0,Calculator!loan_payment+$I$6),IF($O$7="No",Calculator!free_cash_flow,$I$5)))</f>
        <v/>
      </c>
      <c r="I850" s="47" t="str">
        <f>IF(A850="","",IF($O$7="Yes",$I$6+Calculator!loan_payment,0))</f>
        <v/>
      </c>
      <c r="J850" s="47" t="str">
        <f>IF(A850="","",IF(Calculator!prev_prin_balance&lt;=0,0,IF(Calculator!prev_heloc_prin_balance&lt;Calculator!free_cash_flow,MAX(0,MIN($O$6,D850+Calculator!prev_prin_balance+Calculator!loan_payment)),0)))</f>
        <v/>
      </c>
      <c r="K850" s="47" t="str">
        <f>IF(A850="","",ROUND((B850-Calculator!prev_date)*(Calculator!prev_heloc_rate/$O$8)*MAX(0,Calculator!prev_heloc_prin_balance),2))</f>
        <v/>
      </c>
      <c r="L850" s="47" t="str">
        <f>IF(A850="","",MAX(0,MIN(1*H850,Calculator!prev_heloc_int_balance+K850)))</f>
        <v/>
      </c>
      <c r="M850" s="47" t="str">
        <f>IF(A850="","",(Calculator!prev_heloc_int_balance+K850)-L850)</f>
        <v/>
      </c>
      <c r="N850" s="47" t="str">
        <f t="shared" si="4"/>
        <v/>
      </c>
      <c r="O850" s="47" t="str">
        <f>IF(A850="","",Calculator!prev_heloc_prin_balance-N850)</f>
        <v/>
      </c>
      <c r="P850" s="47" t="str">
        <f t="shared" si="16"/>
        <v/>
      </c>
      <c r="Q850" s="40"/>
      <c r="R850" s="67" t="str">
        <f t="shared" si="5"/>
        <v/>
      </c>
      <c r="S850" s="68" t="str">
        <f t="shared" si="6"/>
        <v/>
      </c>
      <c r="T850" s="47" t="str">
        <f t="shared" si="7"/>
        <v/>
      </c>
      <c r="U850" s="47" t="str">
        <f t="shared" si="8"/>
        <v/>
      </c>
      <c r="V850" s="47" t="str">
        <f t="shared" si="9"/>
        <v/>
      </c>
      <c r="W850" s="47" t="str">
        <f t="shared" si="10"/>
        <v/>
      </c>
      <c r="X850" s="40"/>
      <c r="Y850" s="67" t="str">
        <f t="shared" si="11"/>
        <v/>
      </c>
      <c r="Z850" s="68" t="str">
        <f t="shared" si="12"/>
        <v/>
      </c>
      <c r="AA850" s="47" t="str">
        <f>IF(Y850="","",MIN($D$9+Calculator!free_cash_flow,AD849+AB850))</f>
        <v/>
      </c>
      <c r="AB850" s="47" t="str">
        <f t="shared" si="13"/>
        <v/>
      </c>
      <c r="AC850" s="47" t="str">
        <f t="shared" si="14"/>
        <v/>
      </c>
      <c r="AD850" s="47" t="str">
        <f t="shared" si="15"/>
        <v/>
      </c>
    </row>
    <row r="851" ht="12.75" customHeight="1">
      <c r="A851" s="67" t="str">
        <f>IF(OR(Calculator!prev_total_owed&lt;=0,Calculator!prev_total_owed=""),"",Calculator!prev_pmt_num+1)</f>
        <v/>
      </c>
      <c r="B851" s="68" t="str">
        <f t="shared" si="1"/>
        <v/>
      </c>
      <c r="C851" s="47" t="str">
        <f>IF(A851="","",MIN(D851+Calculator!prev_prin_balance,Calculator!loan_payment+J851))</f>
        <v/>
      </c>
      <c r="D851" s="47" t="str">
        <f>IF(A851="","",ROUND($D$6/12*MAX(0,(Calculator!prev_prin_balance)),2))</f>
        <v/>
      </c>
      <c r="E851" s="47" t="str">
        <f t="shared" si="2"/>
        <v/>
      </c>
      <c r="F851" s="47" t="str">
        <f>IF(A851="","",ROUND(SUM(Calculator!prev_prin_balance,-E851),2))</f>
        <v/>
      </c>
      <c r="G851" s="69" t="str">
        <f t="shared" si="3"/>
        <v/>
      </c>
      <c r="H851" s="47" t="str">
        <f>IF(A851="","",IF(Calculator!prev_prin_balance=0,MIN(Calculator!prev_heloc_prin_balance+Calculator!prev_heloc_int_balance+K851,MAX(0,Calculator!free_cash_flow+Calculator!loan_payment))+IF($O$7="No",0,Calculator!loan_payment+$I$6),IF($O$7="No",Calculator!free_cash_flow,$I$5)))</f>
        <v/>
      </c>
      <c r="I851" s="47" t="str">
        <f>IF(A851="","",IF($O$7="Yes",$I$6+Calculator!loan_payment,0))</f>
        <v/>
      </c>
      <c r="J851" s="47" t="str">
        <f>IF(A851="","",IF(Calculator!prev_prin_balance&lt;=0,0,IF(Calculator!prev_heloc_prin_balance&lt;Calculator!free_cash_flow,MAX(0,MIN($O$6,D851+Calculator!prev_prin_balance+Calculator!loan_payment)),0)))</f>
        <v/>
      </c>
      <c r="K851" s="47" t="str">
        <f>IF(A851="","",ROUND((B851-Calculator!prev_date)*(Calculator!prev_heloc_rate/$O$8)*MAX(0,Calculator!prev_heloc_prin_balance),2))</f>
        <v/>
      </c>
      <c r="L851" s="47" t="str">
        <f>IF(A851="","",MAX(0,MIN(1*H851,Calculator!prev_heloc_int_balance+K851)))</f>
        <v/>
      </c>
      <c r="M851" s="47" t="str">
        <f>IF(A851="","",(Calculator!prev_heloc_int_balance+K851)-L851)</f>
        <v/>
      </c>
      <c r="N851" s="47" t="str">
        <f t="shared" si="4"/>
        <v/>
      </c>
      <c r="O851" s="47" t="str">
        <f>IF(A851="","",Calculator!prev_heloc_prin_balance-N851)</f>
        <v/>
      </c>
      <c r="P851" s="47" t="str">
        <f t="shared" si="16"/>
        <v/>
      </c>
      <c r="Q851" s="40"/>
      <c r="R851" s="67" t="str">
        <f t="shared" si="5"/>
        <v/>
      </c>
      <c r="S851" s="68" t="str">
        <f t="shared" si="6"/>
        <v/>
      </c>
      <c r="T851" s="47" t="str">
        <f t="shared" si="7"/>
        <v/>
      </c>
      <c r="U851" s="47" t="str">
        <f t="shared" si="8"/>
        <v/>
      </c>
      <c r="V851" s="47" t="str">
        <f t="shared" si="9"/>
        <v/>
      </c>
      <c r="W851" s="47" t="str">
        <f t="shared" si="10"/>
        <v/>
      </c>
      <c r="X851" s="40"/>
      <c r="Y851" s="67" t="str">
        <f t="shared" si="11"/>
        <v/>
      </c>
      <c r="Z851" s="68" t="str">
        <f t="shared" si="12"/>
        <v/>
      </c>
      <c r="AA851" s="47" t="str">
        <f>IF(Y851="","",MIN($D$9+Calculator!free_cash_flow,AD850+AB851))</f>
        <v/>
      </c>
      <c r="AB851" s="47" t="str">
        <f t="shared" si="13"/>
        <v/>
      </c>
      <c r="AC851" s="47" t="str">
        <f t="shared" si="14"/>
        <v/>
      </c>
      <c r="AD851" s="47" t="str">
        <f t="shared" si="15"/>
        <v/>
      </c>
    </row>
    <row r="852" ht="12.75" customHeight="1">
      <c r="A852" s="67" t="str">
        <f>IF(OR(Calculator!prev_total_owed&lt;=0,Calculator!prev_total_owed=""),"",Calculator!prev_pmt_num+1)</f>
        <v/>
      </c>
      <c r="B852" s="68" t="str">
        <f t="shared" si="1"/>
        <v/>
      </c>
      <c r="C852" s="47" t="str">
        <f>IF(A852="","",MIN(D852+Calculator!prev_prin_balance,Calculator!loan_payment+J852))</f>
        <v/>
      </c>
      <c r="D852" s="47" t="str">
        <f>IF(A852="","",ROUND($D$6/12*MAX(0,(Calculator!prev_prin_balance)),2))</f>
        <v/>
      </c>
      <c r="E852" s="47" t="str">
        <f t="shared" si="2"/>
        <v/>
      </c>
      <c r="F852" s="47" t="str">
        <f>IF(A852="","",ROUND(SUM(Calculator!prev_prin_balance,-E852),2))</f>
        <v/>
      </c>
      <c r="G852" s="69" t="str">
        <f t="shared" si="3"/>
        <v/>
      </c>
      <c r="H852" s="47" t="str">
        <f>IF(A852="","",IF(Calculator!prev_prin_balance=0,MIN(Calculator!prev_heloc_prin_balance+Calculator!prev_heloc_int_balance+K852,MAX(0,Calculator!free_cash_flow+Calculator!loan_payment))+IF($O$7="No",0,Calculator!loan_payment+$I$6),IF($O$7="No",Calculator!free_cash_flow,$I$5)))</f>
        <v/>
      </c>
      <c r="I852" s="47" t="str">
        <f>IF(A852="","",IF($O$7="Yes",$I$6+Calculator!loan_payment,0))</f>
        <v/>
      </c>
      <c r="J852" s="47" t="str">
        <f>IF(A852="","",IF(Calculator!prev_prin_balance&lt;=0,0,IF(Calculator!prev_heloc_prin_balance&lt;Calculator!free_cash_flow,MAX(0,MIN($O$6,D852+Calculator!prev_prin_balance+Calculator!loan_payment)),0)))</f>
        <v/>
      </c>
      <c r="K852" s="47" t="str">
        <f>IF(A852="","",ROUND((B852-Calculator!prev_date)*(Calculator!prev_heloc_rate/$O$8)*MAX(0,Calculator!prev_heloc_prin_balance),2))</f>
        <v/>
      </c>
      <c r="L852" s="47" t="str">
        <f>IF(A852="","",MAX(0,MIN(1*H852,Calculator!prev_heloc_int_balance+K852)))</f>
        <v/>
      </c>
      <c r="M852" s="47" t="str">
        <f>IF(A852="","",(Calculator!prev_heloc_int_balance+K852)-L852)</f>
        <v/>
      </c>
      <c r="N852" s="47" t="str">
        <f t="shared" si="4"/>
        <v/>
      </c>
      <c r="O852" s="47" t="str">
        <f>IF(A852="","",Calculator!prev_heloc_prin_balance-N852)</f>
        <v/>
      </c>
      <c r="P852" s="47" t="str">
        <f t="shared" si="16"/>
        <v/>
      </c>
      <c r="Q852" s="40"/>
      <c r="R852" s="67" t="str">
        <f t="shared" si="5"/>
        <v/>
      </c>
      <c r="S852" s="68" t="str">
        <f t="shared" si="6"/>
        <v/>
      </c>
      <c r="T852" s="47" t="str">
        <f t="shared" si="7"/>
        <v/>
      </c>
      <c r="U852" s="47" t="str">
        <f t="shared" si="8"/>
        <v/>
      </c>
      <c r="V852" s="47" t="str">
        <f t="shared" si="9"/>
        <v/>
      </c>
      <c r="W852" s="47" t="str">
        <f t="shared" si="10"/>
        <v/>
      </c>
      <c r="X852" s="40"/>
      <c r="Y852" s="67" t="str">
        <f t="shared" si="11"/>
        <v/>
      </c>
      <c r="Z852" s="68" t="str">
        <f t="shared" si="12"/>
        <v/>
      </c>
      <c r="AA852" s="47" t="str">
        <f>IF(Y852="","",MIN($D$9+Calculator!free_cash_flow,AD851+AB852))</f>
        <v/>
      </c>
      <c r="AB852" s="47" t="str">
        <f t="shared" si="13"/>
        <v/>
      </c>
      <c r="AC852" s="47" t="str">
        <f t="shared" si="14"/>
        <v/>
      </c>
      <c r="AD852" s="47" t="str">
        <f t="shared" si="15"/>
        <v/>
      </c>
    </row>
    <row r="853" ht="12.75" customHeight="1">
      <c r="A853" s="67" t="str">
        <f>IF(OR(Calculator!prev_total_owed&lt;=0,Calculator!prev_total_owed=""),"",Calculator!prev_pmt_num+1)</f>
        <v/>
      </c>
      <c r="B853" s="68" t="str">
        <f t="shared" si="1"/>
        <v/>
      </c>
      <c r="C853" s="47" t="str">
        <f>IF(A853="","",MIN(D853+Calculator!prev_prin_balance,Calculator!loan_payment+J853))</f>
        <v/>
      </c>
      <c r="D853" s="47" t="str">
        <f>IF(A853="","",ROUND($D$6/12*MAX(0,(Calculator!prev_prin_balance)),2))</f>
        <v/>
      </c>
      <c r="E853" s="47" t="str">
        <f t="shared" si="2"/>
        <v/>
      </c>
      <c r="F853" s="47" t="str">
        <f>IF(A853="","",ROUND(SUM(Calculator!prev_prin_balance,-E853),2))</f>
        <v/>
      </c>
      <c r="G853" s="69" t="str">
        <f t="shared" si="3"/>
        <v/>
      </c>
      <c r="H853" s="47" t="str">
        <f>IF(A853="","",IF(Calculator!prev_prin_balance=0,MIN(Calculator!prev_heloc_prin_balance+Calculator!prev_heloc_int_balance+K853,MAX(0,Calculator!free_cash_flow+Calculator!loan_payment))+IF($O$7="No",0,Calculator!loan_payment+$I$6),IF($O$7="No",Calculator!free_cash_flow,$I$5)))</f>
        <v/>
      </c>
      <c r="I853" s="47" t="str">
        <f>IF(A853="","",IF($O$7="Yes",$I$6+Calculator!loan_payment,0))</f>
        <v/>
      </c>
      <c r="J853" s="47" t="str">
        <f>IF(A853="","",IF(Calculator!prev_prin_balance&lt;=0,0,IF(Calculator!prev_heloc_prin_balance&lt;Calculator!free_cash_flow,MAX(0,MIN($O$6,D853+Calculator!prev_prin_balance+Calculator!loan_payment)),0)))</f>
        <v/>
      </c>
      <c r="K853" s="47" t="str">
        <f>IF(A853="","",ROUND((B853-Calculator!prev_date)*(Calculator!prev_heloc_rate/$O$8)*MAX(0,Calculator!prev_heloc_prin_balance),2))</f>
        <v/>
      </c>
      <c r="L853" s="47" t="str">
        <f>IF(A853="","",MAX(0,MIN(1*H853,Calculator!prev_heloc_int_balance+K853)))</f>
        <v/>
      </c>
      <c r="M853" s="47" t="str">
        <f>IF(A853="","",(Calculator!prev_heloc_int_balance+K853)-L853)</f>
        <v/>
      </c>
      <c r="N853" s="47" t="str">
        <f t="shared" si="4"/>
        <v/>
      </c>
      <c r="O853" s="47" t="str">
        <f>IF(A853="","",Calculator!prev_heloc_prin_balance-N853)</f>
        <v/>
      </c>
      <c r="P853" s="47" t="str">
        <f t="shared" si="16"/>
        <v/>
      </c>
      <c r="Q853" s="40"/>
      <c r="R853" s="67" t="str">
        <f t="shared" si="5"/>
        <v/>
      </c>
      <c r="S853" s="68" t="str">
        <f t="shared" si="6"/>
        <v/>
      </c>
      <c r="T853" s="47" t="str">
        <f t="shared" si="7"/>
        <v/>
      </c>
      <c r="U853" s="47" t="str">
        <f t="shared" si="8"/>
        <v/>
      </c>
      <c r="V853" s="47" t="str">
        <f t="shared" si="9"/>
        <v/>
      </c>
      <c r="W853" s="47" t="str">
        <f t="shared" si="10"/>
        <v/>
      </c>
      <c r="X853" s="40"/>
      <c r="Y853" s="67" t="str">
        <f t="shared" si="11"/>
        <v/>
      </c>
      <c r="Z853" s="68" t="str">
        <f t="shared" si="12"/>
        <v/>
      </c>
      <c r="AA853" s="47" t="str">
        <f>IF(Y853="","",MIN($D$9+Calculator!free_cash_flow,AD852+AB853))</f>
        <v/>
      </c>
      <c r="AB853" s="47" t="str">
        <f t="shared" si="13"/>
        <v/>
      </c>
      <c r="AC853" s="47" t="str">
        <f t="shared" si="14"/>
        <v/>
      </c>
      <c r="AD853" s="47" t="str">
        <f t="shared" si="15"/>
        <v/>
      </c>
    </row>
    <row r="854" ht="12.75" customHeight="1">
      <c r="A854" s="67" t="str">
        <f>IF(OR(Calculator!prev_total_owed&lt;=0,Calculator!prev_total_owed=""),"",Calculator!prev_pmt_num+1)</f>
        <v/>
      </c>
      <c r="B854" s="68" t="str">
        <f t="shared" si="1"/>
        <v/>
      </c>
      <c r="C854" s="47" t="str">
        <f>IF(A854="","",MIN(D854+Calculator!prev_prin_balance,Calculator!loan_payment+J854))</f>
        <v/>
      </c>
      <c r="D854" s="47" t="str">
        <f>IF(A854="","",ROUND($D$6/12*MAX(0,(Calculator!prev_prin_balance)),2))</f>
        <v/>
      </c>
      <c r="E854" s="47" t="str">
        <f t="shared" si="2"/>
        <v/>
      </c>
      <c r="F854" s="47" t="str">
        <f>IF(A854="","",ROUND(SUM(Calculator!prev_prin_balance,-E854),2))</f>
        <v/>
      </c>
      <c r="G854" s="69" t="str">
        <f t="shared" si="3"/>
        <v/>
      </c>
      <c r="H854" s="47" t="str">
        <f>IF(A854="","",IF(Calculator!prev_prin_balance=0,MIN(Calculator!prev_heloc_prin_balance+Calculator!prev_heloc_int_balance+K854,MAX(0,Calculator!free_cash_flow+Calculator!loan_payment))+IF($O$7="No",0,Calculator!loan_payment+$I$6),IF($O$7="No",Calculator!free_cash_flow,$I$5)))</f>
        <v/>
      </c>
      <c r="I854" s="47" t="str">
        <f>IF(A854="","",IF($O$7="Yes",$I$6+Calculator!loan_payment,0))</f>
        <v/>
      </c>
      <c r="J854" s="47" t="str">
        <f>IF(A854="","",IF(Calculator!prev_prin_balance&lt;=0,0,IF(Calculator!prev_heloc_prin_balance&lt;Calculator!free_cash_flow,MAX(0,MIN($O$6,D854+Calculator!prev_prin_balance+Calculator!loan_payment)),0)))</f>
        <v/>
      </c>
      <c r="K854" s="47" t="str">
        <f>IF(A854="","",ROUND((B854-Calculator!prev_date)*(Calculator!prev_heloc_rate/$O$8)*MAX(0,Calculator!prev_heloc_prin_balance),2))</f>
        <v/>
      </c>
      <c r="L854" s="47" t="str">
        <f>IF(A854="","",MAX(0,MIN(1*H854,Calculator!prev_heloc_int_balance+K854)))</f>
        <v/>
      </c>
      <c r="M854" s="47" t="str">
        <f>IF(A854="","",(Calculator!prev_heloc_int_balance+K854)-L854)</f>
        <v/>
      </c>
      <c r="N854" s="47" t="str">
        <f t="shared" si="4"/>
        <v/>
      </c>
      <c r="O854" s="47" t="str">
        <f>IF(A854="","",Calculator!prev_heloc_prin_balance-N854)</f>
        <v/>
      </c>
      <c r="P854" s="47" t="str">
        <f t="shared" si="16"/>
        <v/>
      </c>
      <c r="Q854" s="40"/>
      <c r="R854" s="67" t="str">
        <f t="shared" si="5"/>
        <v/>
      </c>
      <c r="S854" s="68" t="str">
        <f t="shared" si="6"/>
        <v/>
      </c>
      <c r="T854" s="47" t="str">
        <f t="shared" si="7"/>
        <v/>
      </c>
      <c r="U854" s="47" t="str">
        <f t="shared" si="8"/>
        <v/>
      </c>
      <c r="V854" s="47" t="str">
        <f t="shared" si="9"/>
        <v/>
      </c>
      <c r="W854" s="47" t="str">
        <f t="shared" si="10"/>
        <v/>
      </c>
      <c r="X854" s="40"/>
      <c r="Y854" s="67" t="str">
        <f t="shared" si="11"/>
        <v/>
      </c>
      <c r="Z854" s="68" t="str">
        <f t="shared" si="12"/>
        <v/>
      </c>
      <c r="AA854" s="47" t="str">
        <f>IF(Y854="","",MIN($D$9+Calculator!free_cash_flow,AD853+AB854))</f>
        <v/>
      </c>
      <c r="AB854" s="47" t="str">
        <f t="shared" si="13"/>
        <v/>
      </c>
      <c r="AC854" s="47" t="str">
        <f t="shared" si="14"/>
        <v/>
      </c>
      <c r="AD854" s="47" t="str">
        <f t="shared" si="15"/>
        <v/>
      </c>
    </row>
    <row r="855" ht="12.75" customHeight="1">
      <c r="A855" s="67" t="str">
        <f>IF(OR(Calculator!prev_total_owed&lt;=0,Calculator!prev_total_owed=""),"",Calculator!prev_pmt_num+1)</f>
        <v/>
      </c>
      <c r="B855" s="68" t="str">
        <f t="shared" si="1"/>
        <v/>
      </c>
      <c r="C855" s="47" t="str">
        <f>IF(A855="","",MIN(D855+Calculator!prev_prin_balance,Calculator!loan_payment+J855))</f>
        <v/>
      </c>
      <c r="D855" s="47" t="str">
        <f>IF(A855="","",ROUND($D$6/12*MAX(0,(Calculator!prev_prin_balance)),2))</f>
        <v/>
      </c>
      <c r="E855" s="47" t="str">
        <f t="shared" si="2"/>
        <v/>
      </c>
      <c r="F855" s="47" t="str">
        <f>IF(A855="","",ROUND(SUM(Calculator!prev_prin_balance,-E855),2))</f>
        <v/>
      </c>
      <c r="G855" s="69" t="str">
        <f t="shared" si="3"/>
        <v/>
      </c>
      <c r="H855" s="47" t="str">
        <f>IF(A855="","",IF(Calculator!prev_prin_balance=0,MIN(Calculator!prev_heloc_prin_balance+Calculator!prev_heloc_int_balance+K855,MAX(0,Calculator!free_cash_flow+Calculator!loan_payment))+IF($O$7="No",0,Calculator!loan_payment+$I$6),IF($O$7="No",Calculator!free_cash_flow,$I$5)))</f>
        <v/>
      </c>
      <c r="I855" s="47" t="str">
        <f>IF(A855="","",IF($O$7="Yes",$I$6+Calculator!loan_payment,0))</f>
        <v/>
      </c>
      <c r="J855" s="47" t="str">
        <f>IF(A855="","",IF(Calculator!prev_prin_balance&lt;=0,0,IF(Calculator!prev_heloc_prin_balance&lt;Calculator!free_cash_flow,MAX(0,MIN($O$6,D855+Calculator!prev_prin_balance+Calculator!loan_payment)),0)))</f>
        <v/>
      </c>
      <c r="K855" s="47" t="str">
        <f>IF(A855="","",ROUND((B855-Calculator!prev_date)*(Calculator!prev_heloc_rate/$O$8)*MAX(0,Calculator!prev_heloc_prin_balance),2))</f>
        <v/>
      </c>
      <c r="L855" s="47" t="str">
        <f>IF(A855="","",MAX(0,MIN(1*H855,Calculator!prev_heloc_int_balance+K855)))</f>
        <v/>
      </c>
      <c r="M855" s="47" t="str">
        <f>IF(A855="","",(Calculator!prev_heloc_int_balance+K855)-L855)</f>
        <v/>
      </c>
      <c r="N855" s="47" t="str">
        <f t="shared" si="4"/>
        <v/>
      </c>
      <c r="O855" s="47" t="str">
        <f>IF(A855="","",Calculator!prev_heloc_prin_balance-N855)</f>
        <v/>
      </c>
      <c r="P855" s="47" t="str">
        <f t="shared" si="16"/>
        <v/>
      </c>
      <c r="Q855" s="40"/>
      <c r="R855" s="67" t="str">
        <f t="shared" si="5"/>
        <v/>
      </c>
      <c r="S855" s="68" t="str">
        <f t="shared" si="6"/>
        <v/>
      </c>
      <c r="T855" s="47" t="str">
        <f t="shared" si="7"/>
        <v/>
      </c>
      <c r="U855" s="47" t="str">
        <f t="shared" si="8"/>
        <v/>
      </c>
      <c r="V855" s="47" t="str">
        <f t="shared" si="9"/>
        <v/>
      </c>
      <c r="W855" s="47" t="str">
        <f t="shared" si="10"/>
        <v/>
      </c>
      <c r="X855" s="40"/>
      <c r="Y855" s="67" t="str">
        <f t="shared" si="11"/>
        <v/>
      </c>
      <c r="Z855" s="68" t="str">
        <f t="shared" si="12"/>
        <v/>
      </c>
      <c r="AA855" s="47" t="str">
        <f>IF(Y855="","",MIN($D$9+Calculator!free_cash_flow,AD854+AB855))</f>
        <v/>
      </c>
      <c r="AB855" s="47" t="str">
        <f t="shared" si="13"/>
        <v/>
      </c>
      <c r="AC855" s="47" t="str">
        <f t="shared" si="14"/>
        <v/>
      </c>
      <c r="AD855" s="47" t="str">
        <f t="shared" si="15"/>
        <v/>
      </c>
    </row>
    <row r="856" ht="12.75" customHeight="1">
      <c r="A856" s="67" t="str">
        <f>IF(OR(Calculator!prev_total_owed&lt;=0,Calculator!prev_total_owed=""),"",Calculator!prev_pmt_num+1)</f>
        <v/>
      </c>
      <c r="B856" s="68" t="str">
        <f t="shared" si="1"/>
        <v/>
      </c>
      <c r="C856" s="47" t="str">
        <f>IF(A856="","",MIN(D856+Calculator!prev_prin_balance,Calculator!loan_payment+J856))</f>
        <v/>
      </c>
      <c r="D856" s="47" t="str">
        <f>IF(A856="","",ROUND($D$6/12*MAX(0,(Calculator!prev_prin_balance)),2))</f>
        <v/>
      </c>
      <c r="E856" s="47" t="str">
        <f t="shared" si="2"/>
        <v/>
      </c>
      <c r="F856" s="47" t="str">
        <f>IF(A856="","",ROUND(SUM(Calculator!prev_prin_balance,-E856),2))</f>
        <v/>
      </c>
      <c r="G856" s="69" t="str">
        <f t="shared" si="3"/>
        <v/>
      </c>
      <c r="H856" s="47" t="str">
        <f>IF(A856="","",IF(Calculator!prev_prin_balance=0,MIN(Calculator!prev_heloc_prin_balance+Calculator!prev_heloc_int_balance+K856,MAX(0,Calculator!free_cash_flow+Calculator!loan_payment))+IF($O$7="No",0,Calculator!loan_payment+$I$6),IF($O$7="No",Calculator!free_cash_flow,$I$5)))</f>
        <v/>
      </c>
      <c r="I856" s="47" t="str">
        <f>IF(A856="","",IF($O$7="Yes",$I$6+Calculator!loan_payment,0))</f>
        <v/>
      </c>
      <c r="J856" s="47" t="str">
        <f>IF(A856="","",IF(Calculator!prev_prin_balance&lt;=0,0,IF(Calculator!prev_heloc_prin_balance&lt;Calculator!free_cash_flow,MAX(0,MIN($O$6,D856+Calculator!prev_prin_balance+Calculator!loan_payment)),0)))</f>
        <v/>
      </c>
      <c r="K856" s="47" t="str">
        <f>IF(A856="","",ROUND((B856-Calculator!prev_date)*(Calculator!prev_heloc_rate/$O$8)*MAX(0,Calculator!prev_heloc_prin_balance),2))</f>
        <v/>
      </c>
      <c r="L856" s="47" t="str">
        <f>IF(A856="","",MAX(0,MIN(1*H856,Calculator!prev_heloc_int_balance+K856)))</f>
        <v/>
      </c>
      <c r="M856" s="47" t="str">
        <f>IF(A856="","",(Calculator!prev_heloc_int_balance+K856)-L856)</f>
        <v/>
      </c>
      <c r="N856" s="47" t="str">
        <f t="shared" si="4"/>
        <v/>
      </c>
      <c r="O856" s="47" t="str">
        <f>IF(A856="","",Calculator!prev_heloc_prin_balance-N856)</f>
        <v/>
      </c>
      <c r="P856" s="47" t="str">
        <f t="shared" si="16"/>
        <v/>
      </c>
      <c r="Q856" s="40"/>
      <c r="R856" s="67" t="str">
        <f t="shared" si="5"/>
        <v/>
      </c>
      <c r="S856" s="68" t="str">
        <f t="shared" si="6"/>
        <v/>
      </c>
      <c r="T856" s="47" t="str">
        <f t="shared" si="7"/>
        <v/>
      </c>
      <c r="U856" s="47" t="str">
        <f t="shared" si="8"/>
        <v/>
      </c>
      <c r="V856" s="47" t="str">
        <f t="shared" si="9"/>
        <v/>
      </c>
      <c r="W856" s="47" t="str">
        <f t="shared" si="10"/>
        <v/>
      </c>
      <c r="X856" s="40"/>
      <c r="Y856" s="67" t="str">
        <f t="shared" si="11"/>
        <v/>
      </c>
      <c r="Z856" s="68" t="str">
        <f t="shared" si="12"/>
        <v/>
      </c>
      <c r="AA856" s="47" t="str">
        <f>IF(Y856="","",MIN($D$9+Calculator!free_cash_flow,AD855+AB856))</f>
        <v/>
      </c>
      <c r="AB856" s="47" t="str">
        <f t="shared" si="13"/>
        <v/>
      </c>
      <c r="AC856" s="47" t="str">
        <f t="shared" si="14"/>
        <v/>
      </c>
      <c r="AD856" s="47" t="str">
        <f t="shared" si="15"/>
        <v/>
      </c>
    </row>
    <row r="857" ht="12.75" customHeight="1">
      <c r="A857" s="67" t="str">
        <f>IF(OR(Calculator!prev_total_owed&lt;=0,Calculator!prev_total_owed=""),"",Calculator!prev_pmt_num+1)</f>
        <v/>
      </c>
      <c r="B857" s="68" t="str">
        <f t="shared" si="1"/>
        <v/>
      </c>
      <c r="C857" s="47" t="str">
        <f>IF(A857="","",MIN(D857+Calculator!prev_prin_balance,Calculator!loan_payment+J857))</f>
        <v/>
      </c>
      <c r="D857" s="47" t="str">
        <f>IF(A857="","",ROUND($D$6/12*MAX(0,(Calculator!prev_prin_balance)),2))</f>
        <v/>
      </c>
      <c r="E857" s="47" t="str">
        <f t="shared" si="2"/>
        <v/>
      </c>
      <c r="F857" s="47" t="str">
        <f>IF(A857="","",ROUND(SUM(Calculator!prev_prin_balance,-E857),2))</f>
        <v/>
      </c>
      <c r="G857" s="69" t="str">
        <f t="shared" si="3"/>
        <v/>
      </c>
      <c r="H857" s="47" t="str">
        <f>IF(A857="","",IF(Calculator!prev_prin_balance=0,MIN(Calculator!prev_heloc_prin_balance+Calculator!prev_heloc_int_balance+K857,MAX(0,Calculator!free_cash_flow+Calculator!loan_payment))+IF($O$7="No",0,Calculator!loan_payment+$I$6),IF($O$7="No",Calculator!free_cash_flow,$I$5)))</f>
        <v/>
      </c>
      <c r="I857" s="47" t="str">
        <f>IF(A857="","",IF($O$7="Yes",$I$6+Calculator!loan_payment,0))</f>
        <v/>
      </c>
      <c r="J857" s="47" t="str">
        <f>IF(A857="","",IF(Calculator!prev_prin_balance&lt;=0,0,IF(Calculator!prev_heloc_prin_balance&lt;Calculator!free_cash_flow,MAX(0,MIN($O$6,D857+Calculator!prev_prin_balance+Calculator!loan_payment)),0)))</f>
        <v/>
      </c>
      <c r="K857" s="47" t="str">
        <f>IF(A857="","",ROUND((B857-Calculator!prev_date)*(Calculator!prev_heloc_rate/$O$8)*MAX(0,Calculator!prev_heloc_prin_balance),2))</f>
        <v/>
      </c>
      <c r="L857" s="47" t="str">
        <f>IF(A857="","",MAX(0,MIN(1*H857,Calculator!prev_heloc_int_balance+K857)))</f>
        <v/>
      </c>
      <c r="M857" s="47" t="str">
        <f>IF(A857="","",(Calculator!prev_heloc_int_balance+K857)-L857)</f>
        <v/>
      </c>
      <c r="N857" s="47" t="str">
        <f t="shared" si="4"/>
        <v/>
      </c>
      <c r="O857" s="47" t="str">
        <f>IF(A857="","",Calculator!prev_heloc_prin_balance-N857)</f>
        <v/>
      </c>
      <c r="P857" s="47" t="str">
        <f t="shared" si="16"/>
        <v/>
      </c>
      <c r="Q857" s="40"/>
      <c r="R857" s="67" t="str">
        <f t="shared" si="5"/>
        <v/>
      </c>
      <c r="S857" s="68" t="str">
        <f t="shared" si="6"/>
        <v/>
      </c>
      <c r="T857" s="47" t="str">
        <f t="shared" si="7"/>
        <v/>
      </c>
      <c r="U857" s="47" t="str">
        <f t="shared" si="8"/>
        <v/>
      </c>
      <c r="V857" s="47" t="str">
        <f t="shared" si="9"/>
        <v/>
      </c>
      <c r="W857" s="47" t="str">
        <f t="shared" si="10"/>
        <v/>
      </c>
      <c r="X857" s="40"/>
      <c r="Y857" s="67" t="str">
        <f t="shared" si="11"/>
        <v/>
      </c>
      <c r="Z857" s="68" t="str">
        <f t="shared" si="12"/>
        <v/>
      </c>
      <c r="AA857" s="47" t="str">
        <f>IF(Y857="","",MIN($D$9+Calculator!free_cash_flow,AD856+AB857))</f>
        <v/>
      </c>
      <c r="AB857" s="47" t="str">
        <f t="shared" si="13"/>
        <v/>
      </c>
      <c r="AC857" s="47" t="str">
        <f t="shared" si="14"/>
        <v/>
      </c>
      <c r="AD857" s="47" t="str">
        <f t="shared" si="15"/>
        <v/>
      </c>
    </row>
    <row r="858" ht="12.75" customHeight="1">
      <c r="A858" s="67" t="str">
        <f>IF(OR(Calculator!prev_total_owed&lt;=0,Calculator!prev_total_owed=""),"",Calculator!prev_pmt_num+1)</f>
        <v/>
      </c>
      <c r="B858" s="68" t="str">
        <f t="shared" si="1"/>
        <v/>
      </c>
      <c r="C858" s="47" t="str">
        <f>IF(A858="","",MIN(D858+Calculator!prev_prin_balance,Calculator!loan_payment+J858))</f>
        <v/>
      </c>
      <c r="D858" s="47" t="str">
        <f>IF(A858="","",ROUND($D$6/12*MAX(0,(Calculator!prev_prin_balance)),2))</f>
        <v/>
      </c>
      <c r="E858" s="47" t="str">
        <f t="shared" si="2"/>
        <v/>
      </c>
      <c r="F858" s="47" t="str">
        <f>IF(A858="","",ROUND(SUM(Calculator!prev_prin_balance,-E858),2))</f>
        <v/>
      </c>
      <c r="G858" s="69" t="str">
        <f t="shared" si="3"/>
        <v/>
      </c>
      <c r="H858" s="47" t="str">
        <f>IF(A858="","",IF(Calculator!prev_prin_balance=0,MIN(Calculator!prev_heloc_prin_balance+Calculator!prev_heloc_int_balance+K858,MAX(0,Calculator!free_cash_flow+Calculator!loan_payment))+IF($O$7="No",0,Calculator!loan_payment+$I$6),IF($O$7="No",Calculator!free_cash_flow,$I$5)))</f>
        <v/>
      </c>
      <c r="I858" s="47" t="str">
        <f>IF(A858="","",IF($O$7="Yes",$I$6+Calculator!loan_payment,0))</f>
        <v/>
      </c>
      <c r="J858" s="47" t="str">
        <f>IF(A858="","",IF(Calculator!prev_prin_balance&lt;=0,0,IF(Calculator!prev_heloc_prin_balance&lt;Calculator!free_cash_flow,MAX(0,MIN($O$6,D858+Calculator!prev_prin_balance+Calculator!loan_payment)),0)))</f>
        <v/>
      </c>
      <c r="K858" s="47" t="str">
        <f>IF(A858="","",ROUND((B858-Calculator!prev_date)*(Calculator!prev_heloc_rate/$O$8)*MAX(0,Calculator!prev_heloc_prin_balance),2))</f>
        <v/>
      </c>
      <c r="L858" s="47" t="str">
        <f>IF(A858="","",MAX(0,MIN(1*H858,Calculator!prev_heloc_int_balance+K858)))</f>
        <v/>
      </c>
      <c r="M858" s="47" t="str">
        <f>IF(A858="","",(Calculator!prev_heloc_int_balance+K858)-L858)</f>
        <v/>
      </c>
      <c r="N858" s="47" t="str">
        <f t="shared" si="4"/>
        <v/>
      </c>
      <c r="O858" s="47" t="str">
        <f>IF(A858="","",Calculator!prev_heloc_prin_balance-N858)</f>
        <v/>
      </c>
      <c r="P858" s="47" t="str">
        <f t="shared" si="16"/>
        <v/>
      </c>
      <c r="Q858" s="40"/>
      <c r="R858" s="67" t="str">
        <f t="shared" si="5"/>
        <v/>
      </c>
      <c r="S858" s="68" t="str">
        <f t="shared" si="6"/>
        <v/>
      </c>
      <c r="T858" s="47" t="str">
        <f t="shared" si="7"/>
        <v/>
      </c>
      <c r="U858" s="47" t="str">
        <f t="shared" si="8"/>
        <v/>
      </c>
      <c r="V858" s="47" t="str">
        <f t="shared" si="9"/>
        <v/>
      </c>
      <c r="W858" s="47" t="str">
        <f t="shared" si="10"/>
        <v/>
      </c>
      <c r="X858" s="40"/>
      <c r="Y858" s="67" t="str">
        <f t="shared" si="11"/>
        <v/>
      </c>
      <c r="Z858" s="68" t="str">
        <f t="shared" si="12"/>
        <v/>
      </c>
      <c r="AA858" s="47" t="str">
        <f>IF(Y858="","",MIN($D$9+Calculator!free_cash_flow,AD857+AB858))</f>
        <v/>
      </c>
      <c r="AB858" s="47" t="str">
        <f t="shared" si="13"/>
        <v/>
      </c>
      <c r="AC858" s="47" t="str">
        <f t="shared" si="14"/>
        <v/>
      </c>
      <c r="AD858" s="47" t="str">
        <f t="shared" si="15"/>
        <v/>
      </c>
    </row>
    <row r="859" ht="12.75" customHeight="1">
      <c r="A859" s="67" t="str">
        <f>IF(OR(Calculator!prev_total_owed&lt;=0,Calculator!prev_total_owed=""),"",Calculator!prev_pmt_num+1)</f>
        <v/>
      </c>
      <c r="B859" s="68" t="str">
        <f t="shared" si="1"/>
        <v/>
      </c>
      <c r="C859" s="47" t="str">
        <f>IF(A859="","",MIN(D859+Calculator!prev_prin_balance,Calculator!loan_payment+J859))</f>
        <v/>
      </c>
      <c r="D859" s="47" t="str">
        <f>IF(A859="","",ROUND($D$6/12*MAX(0,(Calculator!prev_prin_balance)),2))</f>
        <v/>
      </c>
      <c r="E859" s="47" t="str">
        <f t="shared" si="2"/>
        <v/>
      </c>
      <c r="F859" s="47" t="str">
        <f>IF(A859="","",ROUND(SUM(Calculator!prev_prin_balance,-E859),2))</f>
        <v/>
      </c>
      <c r="G859" s="69" t="str">
        <f t="shared" si="3"/>
        <v/>
      </c>
      <c r="H859" s="47" t="str">
        <f>IF(A859="","",IF(Calculator!prev_prin_balance=0,MIN(Calculator!prev_heloc_prin_balance+Calculator!prev_heloc_int_balance+K859,MAX(0,Calculator!free_cash_flow+Calculator!loan_payment))+IF($O$7="No",0,Calculator!loan_payment+$I$6),IF($O$7="No",Calculator!free_cash_flow,$I$5)))</f>
        <v/>
      </c>
      <c r="I859" s="47" t="str">
        <f>IF(A859="","",IF($O$7="Yes",$I$6+Calculator!loan_payment,0))</f>
        <v/>
      </c>
      <c r="J859" s="47" t="str">
        <f>IF(A859="","",IF(Calculator!prev_prin_balance&lt;=0,0,IF(Calculator!prev_heloc_prin_balance&lt;Calculator!free_cash_flow,MAX(0,MIN($O$6,D859+Calculator!prev_prin_balance+Calculator!loan_payment)),0)))</f>
        <v/>
      </c>
      <c r="K859" s="47" t="str">
        <f>IF(A859="","",ROUND((B859-Calculator!prev_date)*(Calculator!prev_heloc_rate/$O$8)*MAX(0,Calculator!prev_heloc_prin_balance),2))</f>
        <v/>
      </c>
      <c r="L859" s="47" t="str">
        <f>IF(A859="","",MAX(0,MIN(1*H859,Calculator!prev_heloc_int_balance+K859)))</f>
        <v/>
      </c>
      <c r="M859" s="47" t="str">
        <f>IF(A859="","",(Calculator!prev_heloc_int_balance+K859)-L859)</f>
        <v/>
      </c>
      <c r="N859" s="47" t="str">
        <f t="shared" si="4"/>
        <v/>
      </c>
      <c r="O859" s="47" t="str">
        <f>IF(A859="","",Calculator!prev_heloc_prin_balance-N859)</f>
        <v/>
      </c>
      <c r="P859" s="47" t="str">
        <f t="shared" si="16"/>
        <v/>
      </c>
      <c r="Q859" s="40"/>
      <c r="R859" s="67" t="str">
        <f t="shared" si="5"/>
        <v/>
      </c>
      <c r="S859" s="68" t="str">
        <f t="shared" si="6"/>
        <v/>
      </c>
      <c r="T859" s="47" t="str">
        <f t="shared" si="7"/>
        <v/>
      </c>
      <c r="U859" s="47" t="str">
        <f t="shared" si="8"/>
        <v/>
      </c>
      <c r="V859" s="47" t="str">
        <f t="shared" si="9"/>
        <v/>
      </c>
      <c r="W859" s="47" t="str">
        <f t="shared" si="10"/>
        <v/>
      </c>
      <c r="X859" s="40"/>
      <c r="Y859" s="67" t="str">
        <f t="shared" si="11"/>
        <v/>
      </c>
      <c r="Z859" s="68" t="str">
        <f t="shared" si="12"/>
        <v/>
      </c>
      <c r="AA859" s="47" t="str">
        <f>IF(Y859="","",MIN($D$9+Calculator!free_cash_flow,AD858+AB859))</f>
        <v/>
      </c>
      <c r="AB859" s="47" t="str">
        <f t="shared" si="13"/>
        <v/>
      </c>
      <c r="AC859" s="47" t="str">
        <f t="shared" si="14"/>
        <v/>
      </c>
      <c r="AD859" s="47" t="str">
        <f t="shared" si="15"/>
        <v/>
      </c>
    </row>
    <row r="860" ht="12.75" customHeight="1">
      <c r="A860" s="67" t="str">
        <f>IF(OR(Calculator!prev_total_owed&lt;=0,Calculator!prev_total_owed=""),"",Calculator!prev_pmt_num+1)</f>
        <v/>
      </c>
      <c r="B860" s="68" t="str">
        <f t="shared" si="1"/>
        <v/>
      </c>
      <c r="C860" s="47" t="str">
        <f>IF(A860="","",MIN(D860+Calculator!prev_prin_balance,Calculator!loan_payment+J860))</f>
        <v/>
      </c>
      <c r="D860" s="47" t="str">
        <f>IF(A860="","",ROUND($D$6/12*MAX(0,(Calculator!prev_prin_balance)),2))</f>
        <v/>
      </c>
      <c r="E860" s="47" t="str">
        <f t="shared" si="2"/>
        <v/>
      </c>
      <c r="F860" s="47" t="str">
        <f>IF(A860="","",ROUND(SUM(Calculator!prev_prin_balance,-E860),2))</f>
        <v/>
      </c>
      <c r="G860" s="69" t="str">
        <f t="shared" si="3"/>
        <v/>
      </c>
      <c r="H860" s="47" t="str">
        <f>IF(A860="","",IF(Calculator!prev_prin_balance=0,MIN(Calculator!prev_heloc_prin_balance+Calculator!prev_heloc_int_balance+K860,MAX(0,Calculator!free_cash_flow+Calculator!loan_payment))+IF($O$7="No",0,Calculator!loan_payment+$I$6),IF($O$7="No",Calculator!free_cash_flow,$I$5)))</f>
        <v/>
      </c>
      <c r="I860" s="47" t="str">
        <f>IF(A860="","",IF($O$7="Yes",$I$6+Calculator!loan_payment,0))</f>
        <v/>
      </c>
      <c r="J860" s="47" t="str">
        <f>IF(A860="","",IF(Calculator!prev_prin_balance&lt;=0,0,IF(Calculator!prev_heloc_prin_balance&lt;Calculator!free_cash_flow,MAX(0,MIN($O$6,D860+Calculator!prev_prin_balance+Calculator!loan_payment)),0)))</f>
        <v/>
      </c>
      <c r="K860" s="47" t="str">
        <f>IF(A860="","",ROUND((B860-Calculator!prev_date)*(Calculator!prev_heloc_rate/$O$8)*MAX(0,Calculator!prev_heloc_prin_balance),2))</f>
        <v/>
      </c>
      <c r="L860" s="47" t="str">
        <f>IF(A860="","",MAX(0,MIN(1*H860,Calculator!prev_heloc_int_balance+K860)))</f>
        <v/>
      </c>
      <c r="M860" s="47" t="str">
        <f>IF(A860="","",(Calculator!prev_heloc_int_balance+K860)-L860)</f>
        <v/>
      </c>
      <c r="N860" s="47" t="str">
        <f t="shared" si="4"/>
        <v/>
      </c>
      <c r="O860" s="47" t="str">
        <f>IF(A860="","",Calculator!prev_heloc_prin_balance-N860)</f>
        <v/>
      </c>
      <c r="P860" s="47" t="str">
        <f t="shared" si="16"/>
        <v/>
      </c>
      <c r="Q860" s="40"/>
      <c r="R860" s="67" t="str">
        <f t="shared" si="5"/>
        <v/>
      </c>
      <c r="S860" s="68" t="str">
        <f t="shared" si="6"/>
        <v/>
      </c>
      <c r="T860" s="47" t="str">
        <f t="shared" si="7"/>
        <v/>
      </c>
      <c r="U860" s="47" t="str">
        <f t="shared" si="8"/>
        <v/>
      </c>
      <c r="V860" s="47" t="str">
        <f t="shared" si="9"/>
        <v/>
      </c>
      <c r="W860" s="47" t="str">
        <f t="shared" si="10"/>
        <v/>
      </c>
      <c r="X860" s="40"/>
      <c r="Y860" s="67" t="str">
        <f t="shared" si="11"/>
        <v/>
      </c>
      <c r="Z860" s="68" t="str">
        <f t="shared" si="12"/>
        <v/>
      </c>
      <c r="AA860" s="47" t="str">
        <f>IF(Y860="","",MIN($D$9+Calculator!free_cash_flow,AD859+AB860))</f>
        <v/>
      </c>
      <c r="AB860" s="47" t="str">
        <f t="shared" si="13"/>
        <v/>
      </c>
      <c r="AC860" s="47" t="str">
        <f t="shared" si="14"/>
        <v/>
      </c>
      <c r="AD860" s="47" t="str">
        <f t="shared" si="15"/>
        <v/>
      </c>
    </row>
    <row r="861" ht="12.75" customHeight="1">
      <c r="A861" s="67" t="str">
        <f>IF(OR(Calculator!prev_total_owed&lt;=0,Calculator!prev_total_owed=""),"",Calculator!prev_pmt_num+1)</f>
        <v/>
      </c>
      <c r="B861" s="68" t="str">
        <f t="shared" si="1"/>
        <v/>
      </c>
      <c r="C861" s="47" t="str">
        <f>IF(A861="","",MIN(D861+Calculator!prev_prin_balance,Calculator!loan_payment+J861))</f>
        <v/>
      </c>
      <c r="D861" s="47" t="str">
        <f>IF(A861="","",ROUND($D$6/12*MAX(0,(Calculator!prev_prin_balance)),2))</f>
        <v/>
      </c>
      <c r="E861" s="47" t="str">
        <f t="shared" si="2"/>
        <v/>
      </c>
      <c r="F861" s="47" t="str">
        <f>IF(A861="","",ROUND(SUM(Calculator!prev_prin_balance,-E861),2))</f>
        <v/>
      </c>
      <c r="G861" s="69" t="str">
        <f t="shared" si="3"/>
        <v/>
      </c>
      <c r="H861" s="47" t="str">
        <f>IF(A861="","",IF(Calculator!prev_prin_balance=0,MIN(Calculator!prev_heloc_prin_balance+Calculator!prev_heloc_int_balance+K861,MAX(0,Calculator!free_cash_flow+Calculator!loan_payment))+IF($O$7="No",0,Calculator!loan_payment+$I$6),IF($O$7="No",Calculator!free_cash_flow,$I$5)))</f>
        <v/>
      </c>
      <c r="I861" s="47" t="str">
        <f>IF(A861="","",IF($O$7="Yes",$I$6+Calculator!loan_payment,0))</f>
        <v/>
      </c>
      <c r="J861" s="47" t="str">
        <f>IF(A861="","",IF(Calculator!prev_prin_balance&lt;=0,0,IF(Calculator!prev_heloc_prin_balance&lt;Calculator!free_cash_flow,MAX(0,MIN($O$6,D861+Calculator!prev_prin_balance+Calculator!loan_payment)),0)))</f>
        <v/>
      </c>
      <c r="K861" s="47" t="str">
        <f>IF(A861="","",ROUND((B861-Calculator!prev_date)*(Calculator!prev_heloc_rate/$O$8)*MAX(0,Calculator!prev_heloc_prin_balance),2))</f>
        <v/>
      </c>
      <c r="L861" s="47" t="str">
        <f>IF(A861="","",MAX(0,MIN(1*H861,Calculator!prev_heloc_int_balance+K861)))</f>
        <v/>
      </c>
      <c r="M861" s="47" t="str">
        <f>IF(A861="","",(Calculator!prev_heloc_int_balance+K861)-L861)</f>
        <v/>
      </c>
      <c r="N861" s="47" t="str">
        <f t="shared" si="4"/>
        <v/>
      </c>
      <c r="O861" s="47" t="str">
        <f>IF(A861="","",Calculator!prev_heloc_prin_balance-N861)</f>
        <v/>
      </c>
      <c r="P861" s="47" t="str">
        <f t="shared" si="16"/>
        <v/>
      </c>
      <c r="Q861" s="40"/>
      <c r="R861" s="67" t="str">
        <f t="shared" si="5"/>
        <v/>
      </c>
      <c r="S861" s="68" t="str">
        <f t="shared" si="6"/>
        <v/>
      </c>
      <c r="T861" s="47" t="str">
        <f t="shared" si="7"/>
        <v/>
      </c>
      <c r="U861" s="47" t="str">
        <f t="shared" si="8"/>
        <v/>
      </c>
      <c r="V861" s="47" t="str">
        <f t="shared" si="9"/>
        <v/>
      </c>
      <c r="W861" s="47" t="str">
        <f t="shared" si="10"/>
        <v/>
      </c>
      <c r="X861" s="40"/>
      <c r="Y861" s="67" t="str">
        <f t="shared" si="11"/>
        <v/>
      </c>
      <c r="Z861" s="68" t="str">
        <f t="shared" si="12"/>
        <v/>
      </c>
      <c r="AA861" s="47" t="str">
        <f>IF(Y861="","",MIN($D$9+Calculator!free_cash_flow,AD860+AB861))</f>
        <v/>
      </c>
      <c r="AB861" s="47" t="str">
        <f t="shared" si="13"/>
        <v/>
      </c>
      <c r="AC861" s="47" t="str">
        <f t="shared" si="14"/>
        <v/>
      </c>
      <c r="AD861" s="47" t="str">
        <f t="shared" si="15"/>
        <v/>
      </c>
    </row>
    <row r="862" ht="12.75" customHeight="1">
      <c r="A862" s="67" t="str">
        <f>IF(OR(Calculator!prev_total_owed&lt;=0,Calculator!prev_total_owed=""),"",Calculator!prev_pmt_num+1)</f>
        <v/>
      </c>
      <c r="B862" s="68" t="str">
        <f t="shared" si="1"/>
        <v/>
      </c>
      <c r="C862" s="47" t="str">
        <f>IF(A862="","",MIN(D862+Calculator!prev_prin_balance,Calculator!loan_payment+J862))</f>
        <v/>
      </c>
      <c r="D862" s="47" t="str">
        <f>IF(A862="","",ROUND($D$6/12*MAX(0,(Calculator!prev_prin_balance)),2))</f>
        <v/>
      </c>
      <c r="E862" s="47" t="str">
        <f t="shared" si="2"/>
        <v/>
      </c>
      <c r="F862" s="47" t="str">
        <f>IF(A862="","",ROUND(SUM(Calculator!prev_prin_balance,-E862),2))</f>
        <v/>
      </c>
      <c r="G862" s="69" t="str">
        <f t="shared" si="3"/>
        <v/>
      </c>
      <c r="H862" s="47" t="str">
        <f>IF(A862="","",IF(Calculator!prev_prin_balance=0,MIN(Calculator!prev_heloc_prin_balance+Calculator!prev_heloc_int_balance+K862,MAX(0,Calculator!free_cash_flow+Calculator!loan_payment))+IF($O$7="No",0,Calculator!loan_payment+$I$6),IF($O$7="No",Calculator!free_cash_flow,$I$5)))</f>
        <v/>
      </c>
      <c r="I862" s="47" t="str">
        <f>IF(A862="","",IF($O$7="Yes",$I$6+Calculator!loan_payment,0))</f>
        <v/>
      </c>
      <c r="J862" s="47" t="str">
        <f>IF(A862="","",IF(Calculator!prev_prin_balance&lt;=0,0,IF(Calculator!prev_heloc_prin_balance&lt;Calculator!free_cash_flow,MAX(0,MIN($O$6,D862+Calculator!prev_prin_balance+Calculator!loan_payment)),0)))</f>
        <v/>
      </c>
      <c r="K862" s="47" t="str">
        <f>IF(A862="","",ROUND((B862-Calculator!prev_date)*(Calculator!prev_heloc_rate/$O$8)*MAX(0,Calculator!prev_heloc_prin_balance),2))</f>
        <v/>
      </c>
      <c r="L862" s="47" t="str">
        <f>IF(A862="","",MAX(0,MIN(1*H862,Calculator!prev_heloc_int_balance+K862)))</f>
        <v/>
      </c>
      <c r="M862" s="47" t="str">
        <f>IF(A862="","",(Calculator!prev_heloc_int_balance+K862)-L862)</f>
        <v/>
      </c>
      <c r="N862" s="47" t="str">
        <f t="shared" si="4"/>
        <v/>
      </c>
      <c r="O862" s="47" t="str">
        <f>IF(A862="","",Calculator!prev_heloc_prin_balance-N862)</f>
        <v/>
      </c>
      <c r="P862" s="47" t="str">
        <f t="shared" si="16"/>
        <v/>
      </c>
      <c r="Q862" s="40"/>
      <c r="R862" s="67" t="str">
        <f t="shared" si="5"/>
        <v/>
      </c>
      <c r="S862" s="68" t="str">
        <f t="shared" si="6"/>
        <v/>
      </c>
      <c r="T862" s="47" t="str">
        <f t="shared" si="7"/>
        <v/>
      </c>
      <c r="U862" s="47" t="str">
        <f t="shared" si="8"/>
        <v/>
      </c>
      <c r="V862" s="47" t="str">
        <f t="shared" si="9"/>
        <v/>
      </c>
      <c r="W862" s="47" t="str">
        <f t="shared" si="10"/>
        <v/>
      </c>
      <c r="X862" s="40"/>
      <c r="Y862" s="67" t="str">
        <f t="shared" si="11"/>
        <v/>
      </c>
      <c r="Z862" s="68" t="str">
        <f t="shared" si="12"/>
        <v/>
      </c>
      <c r="AA862" s="47" t="str">
        <f>IF(Y862="","",MIN($D$9+Calculator!free_cash_flow,AD861+AB862))</f>
        <v/>
      </c>
      <c r="AB862" s="47" t="str">
        <f t="shared" si="13"/>
        <v/>
      </c>
      <c r="AC862" s="47" t="str">
        <f t="shared" si="14"/>
        <v/>
      </c>
      <c r="AD862" s="47" t="str">
        <f t="shared" si="15"/>
        <v/>
      </c>
    </row>
    <row r="863" ht="12.75" customHeight="1">
      <c r="A863" s="67" t="str">
        <f>IF(OR(Calculator!prev_total_owed&lt;=0,Calculator!prev_total_owed=""),"",Calculator!prev_pmt_num+1)</f>
        <v/>
      </c>
      <c r="B863" s="68" t="str">
        <f t="shared" si="1"/>
        <v/>
      </c>
      <c r="C863" s="47" t="str">
        <f>IF(A863="","",MIN(D863+Calculator!prev_prin_balance,Calculator!loan_payment+J863))</f>
        <v/>
      </c>
      <c r="D863" s="47" t="str">
        <f>IF(A863="","",ROUND($D$6/12*MAX(0,(Calculator!prev_prin_balance)),2))</f>
        <v/>
      </c>
      <c r="E863" s="47" t="str">
        <f t="shared" si="2"/>
        <v/>
      </c>
      <c r="F863" s="47" t="str">
        <f>IF(A863="","",ROUND(SUM(Calculator!prev_prin_balance,-E863),2))</f>
        <v/>
      </c>
      <c r="G863" s="69" t="str">
        <f t="shared" si="3"/>
        <v/>
      </c>
      <c r="H863" s="47" t="str">
        <f>IF(A863="","",IF(Calculator!prev_prin_balance=0,MIN(Calculator!prev_heloc_prin_balance+Calculator!prev_heloc_int_balance+K863,MAX(0,Calculator!free_cash_flow+Calculator!loan_payment))+IF($O$7="No",0,Calculator!loan_payment+$I$6),IF($O$7="No",Calculator!free_cash_flow,$I$5)))</f>
        <v/>
      </c>
      <c r="I863" s="47" t="str">
        <f>IF(A863="","",IF($O$7="Yes",$I$6+Calculator!loan_payment,0))</f>
        <v/>
      </c>
      <c r="J863" s="47" t="str">
        <f>IF(A863="","",IF(Calculator!prev_prin_balance&lt;=0,0,IF(Calculator!prev_heloc_prin_balance&lt;Calculator!free_cash_flow,MAX(0,MIN($O$6,D863+Calculator!prev_prin_balance+Calculator!loan_payment)),0)))</f>
        <v/>
      </c>
      <c r="K863" s="47" t="str">
        <f>IF(A863="","",ROUND((B863-Calculator!prev_date)*(Calculator!prev_heloc_rate/$O$8)*MAX(0,Calculator!prev_heloc_prin_balance),2))</f>
        <v/>
      </c>
      <c r="L863" s="47" t="str">
        <f>IF(A863="","",MAX(0,MIN(1*H863,Calculator!prev_heloc_int_balance+K863)))</f>
        <v/>
      </c>
      <c r="M863" s="47" t="str">
        <f>IF(A863="","",(Calculator!prev_heloc_int_balance+K863)-L863)</f>
        <v/>
      </c>
      <c r="N863" s="47" t="str">
        <f t="shared" si="4"/>
        <v/>
      </c>
      <c r="O863" s="47" t="str">
        <f>IF(A863="","",Calculator!prev_heloc_prin_balance-N863)</f>
        <v/>
      </c>
      <c r="P863" s="47" t="str">
        <f t="shared" si="16"/>
        <v/>
      </c>
      <c r="Q863" s="40"/>
      <c r="R863" s="67" t="str">
        <f t="shared" si="5"/>
        <v/>
      </c>
      <c r="S863" s="68" t="str">
        <f t="shared" si="6"/>
        <v/>
      </c>
      <c r="T863" s="47" t="str">
        <f t="shared" si="7"/>
        <v/>
      </c>
      <c r="U863" s="47" t="str">
        <f t="shared" si="8"/>
        <v/>
      </c>
      <c r="V863" s="47" t="str">
        <f t="shared" si="9"/>
        <v/>
      </c>
      <c r="W863" s="47" t="str">
        <f t="shared" si="10"/>
        <v/>
      </c>
      <c r="X863" s="40"/>
      <c r="Y863" s="67" t="str">
        <f t="shared" si="11"/>
        <v/>
      </c>
      <c r="Z863" s="68" t="str">
        <f t="shared" si="12"/>
        <v/>
      </c>
      <c r="AA863" s="47" t="str">
        <f>IF(Y863="","",MIN($D$9+Calculator!free_cash_flow,AD862+AB863))</f>
        <v/>
      </c>
      <c r="AB863" s="47" t="str">
        <f t="shared" si="13"/>
        <v/>
      </c>
      <c r="AC863" s="47" t="str">
        <f t="shared" si="14"/>
        <v/>
      </c>
      <c r="AD863" s="47" t="str">
        <f t="shared" si="15"/>
        <v/>
      </c>
    </row>
    <row r="864" ht="12.75" customHeight="1">
      <c r="A864" s="67" t="str">
        <f>IF(OR(Calculator!prev_total_owed&lt;=0,Calculator!prev_total_owed=""),"",Calculator!prev_pmt_num+1)</f>
        <v/>
      </c>
      <c r="B864" s="68" t="str">
        <f t="shared" si="1"/>
        <v/>
      </c>
      <c r="C864" s="47" t="str">
        <f>IF(A864="","",MIN(D864+Calculator!prev_prin_balance,Calculator!loan_payment+J864))</f>
        <v/>
      </c>
      <c r="D864" s="47" t="str">
        <f>IF(A864="","",ROUND($D$6/12*MAX(0,(Calculator!prev_prin_balance)),2))</f>
        <v/>
      </c>
      <c r="E864" s="47" t="str">
        <f t="shared" si="2"/>
        <v/>
      </c>
      <c r="F864" s="47" t="str">
        <f>IF(A864="","",ROUND(SUM(Calculator!prev_prin_balance,-E864),2))</f>
        <v/>
      </c>
      <c r="G864" s="69" t="str">
        <f t="shared" si="3"/>
        <v/>
      </c>
      <c r="H864" s="47" t="str">
        <f>IF(A864="","",IF(Calculator!prev_prin_balance=0,MIN(Calculator!prev_heloc_prin_balance+Calculator!prev_heloc_int_balance+K864,MAX(0,Calculator!free_cash_flow+Calculator!loan_payment))+IF($O$7="No",0,Calculator!loan_payment+$I$6),IF($O$7="No",Calculator!free_cash_flow,$I$5)))</f>
        <v/>
      </c>
      <c r="I864" s="47" t="str">
        <f>IF(A864="","",IF($O$7="Yes",$I$6+Calculator!loan_payment,0))</f>
        <v/>
      </c>
      <c r="J864" s="47" t="str">
        <f>IF(A864="","",IF(Calculator!prev_prin_balance&lt;=0,0,IF(Calculator!prev_heloc_prin_balance&lt;Calculator!free_cash_flow,MAX(0,MIN($O$6,D864+Calculator!prev_prin_balance+Calculator!loan_payment)),0)))</f>
        <v/>
      </c>
      <c r="K864" s="47" t="str">
        <f>IF(A864="","",ROUND((B864-Calculator!prev_date)*(Calculator!prev_heloc_rate/$O$8)*MAX(0,Calculator!prev_heloc_prin_balance),2))</f>
        <v/>
      </c>
      <c r="L864" s="47" t="str">
        <f>IF(A864="","",MAX(0,MIN(1*H864,Calculator!prev_heloc_int_balance+K864)))</f>
        <v/>
      </c>
      <c r="M864" s="47" t="str">
        <f>IF(A864="","",(Calculator!prev_heloc_int_balance+K864)-L864)</f>
        <v/>
      </c>
      <c r="N864" s="47" t="str">
        <f t="shared" si="4"/>
        <v/>
      </c>
      <c r="O864" s="47" t="str">
        <f>IF(A864="","",Calculator!prev_heloc_prin_balance-N864)</f>
        <v/>
      </c>
      <c r="P864" s="47" t="str">
        <f t="shared" si="16"/>
        <v/>
      </c>
      <c r="Q864" s="40"/>
      <c r="R864" s="67" t="str">
        <f t="shared" si="5"/>
        <v/>
      </c>
      <c r="S864" s="68" t="str">
        <f t="shared" si="6"/>
        <v/>
      </c>
      <c r="T864" s="47" t="str">
        <f t="shared" si="7"/>
        <v/>
      </c>
      <c r="U864" s="47" t="str">
        <f t="shared" si="8"/>
        <v/>
      </c>
      <c r="V864" s="47" t="str">
        <f t="shared" si="9"/>
        <v/>
      </c>
      <c r="W864" s="47" t="str">
        <f t="shared" si="10"/>
        <v/>
      </c>
      <c r="X864" s="40"/>
      <c r="Y864" s="67" t="str">
        <f t="shared" si="11"/>
        <v/>
      </c>
      <c r="Z864" s="68" t="str">
        <f t="shared" si="12"/>
        <v/>
      </c>
      <c r="AA864" s="47" t="str">
        <f>IF(Y864="","",MIN($D$9+Calculator!free_cash_flow,AD863+AB864))</f>
        <v/>
      </c>
      <c r="AB864" s="47" t="str">
        <f t="shared" si="13"/>
        <v/>
      </c>
      <c r="AC864" s="47" t="str">
        <f t="shared" si="14"/>
        <v/>
      </c>
      <c r="AD864" s="47" t="str">
        <f t="shared" si="15"/>
        <v/>
      </c>
    </row>
    <row r="865" ht="12.75" customHeight="1">
      <c r="A865" s="67" t="str">
        <f>IF(OR(Calculator!prev_total_owed&lt;=0,Calculator!prev_total_owed=""),"",Calculator!prev_pmt_num+1)</f>
        <v/>
      </c>
      <c r="B865" s="68" t="str">
        <f t="shared" si="1"/>
        <v/>
      </c>
      <c r="C865" s="47" t="str">
        <f>IF(A865="","",MIN(D865+Calculator!prev_prin_balance,Calculator!loan_payment+J865))</f>
        <v/>
      </c>
      <c r="D865" s="47" t="str">
        <f>IF(A865="","",ROUND($D$6/12*MAX(0,(Calculator!prev_prin_balance)),2))</f>
        <v/>
      </c>
      <c r="E865" s="47" t="str">
        <f t="shared" si="2"/>
        <v/>
      </c>
      <c r="F865" s="47" t="str">
        <f>IF(A865="","",ROUND(SUM(Calculator!prev_prin_balance,-E865),2))</f>
        <v/>
      </c>
      <c r="G865" s="69" t="str">
        <f t="shared" si="3"/>
        <v/>
      </c>
      <c r="H865" s="47" t="str">
        <f>IF(A865="","",IF(Calculator!prev_prin_balance=0,MIN(Calculator!prev_heloc_prin_balance+Calculator!prev_heloc_int_balance+K865,MAX(0,Calculator!free_cash_flow+Calculator!loan_payment))+IF($O$7="No",0,Calculator!loan_payment+$I$6),IF($O$7="No",Calculator!free_cash_flow,$I$5)))</f>
        <v/>
      </c>
      <c r="I865" s="47" t="str">
        <f>IF(A865="","",IF($O$7="Yes",$I$6+Calculator!loan_payment,0))</f>
        <v/>
      </c>
      <c r="J865" s="47" t="str">
        <f>IF(A865="","",IF(Calculator!prev_prin_balance&lt;=0,0,IF(Calculator!prev_heloc_prin_balance&lt;Calculator!free_cash_flow,MAX(0,MIN($O$6,D865+Calculator!prev_prin_balance+Calculator!loan_payment)),0)))</f>
        <v/>
      </c>
      <c r="K865" s="47" t="str">
        <f>IF(A865="","",ROUND((B865-Calculator!prev_date)*(Calculator!prev_heloc_rate/$O$8)*MAX(0,Calculator!prev_heloc_prin_balance),2))</f>
        <v/>
      </c>
      <c r="L865" s="47" t="str">
        <f>IF(A865="","",MAX(0,MIN(1*H865,Calculator!prev_heloc_int_balance+K865)))</f>
        <v/>
      </c>
      <c r="M865" s="47" t="str">
        <f>IF(A865="","",(Calculator!prev_heloc_int_balance+K865)-L865)</f>
        <v/>
      </c>
      <c r="N865" s="47" t="str">
        <f t="shared" si="4"/>
        <v/>
      </c>
      <c r="O865" s="47" t="str">
        <f>IF(A865="","",Calculator!prev_heloc_prin_balance-N865)</f>
        <v/>
      </c>
      <c r="P865" s="47" t="str">
        <f t="shared" si="16"/>
        <v/>
      </c>
      <c r="Q865" s="40"/>
      <c r="R865" s="67" t="str">
        <f t="shared" si="5"/>
        <v/>
      </c>
      <c r="S865" s="68" t="str">
        <f t="shared" si="6"/>
        <v/>
      </c>
      <c r="T865" s="47" t="str">
        <f t="shared" si="7"/>
        <v/>
      </c>
      <c r="U865" s="47" t="str">
        <f t="shared" si="8"/>
        <v/>
      </c>
      <c r="V865" s="47" t="str">
        <f t="shared" si="9"/>
        <v/>
      </c>
      <c r="W865" s="47" t="str">
        <f t="shared" si="10"/>
        <v/>
      </c>
      <c r="X865" s="40"/>
      <c r="Y865" s="67" t="str">
        <f t="shared" si="11"/>
        <v/>
      </c>
      <c r="Z865" s="68" t="str">
        <f t="shared" si="12"/>
        <v/>
      </c>
      <c r="AA865" s="47" t="str">
        <f>IF(Y865="","",MIN($D$9+Calculator!free_cash_flow,AD864+AB865))</f>
        <v/>
      </c>
      <c r="AB865" s="47" t="str">
        <f t="shared" si="13"/>
        <v/>
      </c>
      <c r="AC865" s="47" t="str">
        <f t="shared" si="14"/>
        <v/>
      </c>
      <c r="AD865" s="47" t="str">
        <f t="shared" si="15"/>
        <v/>
      </c>
    </row>
    <row r="866" ht="12.75" customHeight="1">
      <c r="A866" s="67" t="str">
        <f>IF(OR(Calculator!prev_total_owed&lt;=0,Calculator!prev_total_owed=""),"",Calculator!prev_pmt_num+1)</f>
        <v/>
      </c>
      <c r="B866" s="68" t="str">
        <f t="shared" si="1"/>
        <v/>
      </c>
      <c r="C866" s="47" t="str">
        <f>IF(A866="","",MIN(D866+Calculator!prev_prin_balance,Calculator!loan_payment+J866))</f>
        <v/>
      </c>
      <c r="D866" s="47" t="str">
        <f>IF(A866="","",ROUND($D$6/12*MAX(0,(Calculator!prev_prin_balance)),2))</f>
        <v/>
      </c>
      <c r="E866" s="47" t="str">
        <f t="shared" si="2"/>
        <v/>
      </c>
      <c r="F866" s="47" t="str">
        <f>IF(A866="","",ROUND(SUM(Calculator!prev_prin_balance,-E866),2))</f>
        <v/>
      </c>
      <c r="G866" s="69" t="str">
        <f t="shared" si="3"/>
        <v/>
      </c>
      <c r="H866" s="47" t="str">
        <f>IF(A866="","",IF(Calculator!prev_prin_balance=0,MIN(Calculator!prev_heloc_prin_balance+Calculator!prev_heloc_int_balance+K866,MAX(0,Calculator!free_cash_flow+Calculator!loan_payment))+IF($O$7="No",0,Calculator!loan_payment+$I$6),IF($O$7="No",Calculator!free_cash_flow,$I$5)))</f>
        <v/>
      </c>
      <c r="I866" s="47" t="str">
        <f>IF(A866="","",IF($O$7="Yes",$I$6+Calculator!loan_payment,0))</f>
        <v/>
      </c>
      <c r="J866" s="47" t="str">
        <f>IF(A866="","",IF(Calculator!prev_prin_balance&lt;=0,0,IF(Calculator!prev_heloc_prin_balance&lt;Calculator!free_cash_flow,MAX(0,MIN($O$6,D866+Calculator!prev_prin_balance+Calculator!loan_payment)),0)))</f>
        <v/>
      </c>
      <c r="K866" s="47" t="str">
        <f>IF(A866="","",ROUND((B866-Calculator!prev_date)*(Calculator!prev_heloc_rate/$O$8)*MAX(0,Calculator!prev_heloc_prin_balance),2))</f>
        <v/>
      </c>
      <c r="L866" s="47" t="str">
        <f>IF(A866="","",MAX(0,MIN(1*H866,Calculator!prev_heloc_int_balance+K866)))</f>
        <v/>
      </c>
      <c r="M866" s="47" t="str">
        <f>IF(A866="","",(Calculator!prev_heloc_int_balance+K866)-L866)</f>
        <v/>
      </c>
      <c r="N866" s="47" t="str">
        <f t="shared" si="4"/>
        <v/>
      </c>
      <c r="O866" s="47" t="str">
        <f>IF(A866="","",Calculator!prev_heloc_prin_balance-N866)</f>
        <v/>
      </c>
      <c r="P866" s="47" t="str">
        <f t="shared" si="16"/>
        <v/>
      </c>
      <c r="Q866" s="40"/>
      <c r="R866" s="67" t="str">
        <f t="shared" si="5"/>
        <v/>
      </c>
      <c r="S866" s="68" t="str">
        <f t="shared" si="6"/>
        <v/>
      </c>
      <c r="T866" s="47" t="str">
        <f t="shared" si="7"/>
        <v/>
      </c>
      <c r="U866" s="47" t="str">
        <f t="shared" si="8"/>
        <v/>
      </c>
      <c r="V866" s="47" t="str">
        <f t="shared" si="9"/>
        <v/>
      </c>
      <c r="W866" s="47" t="str">
        <f t="shared" si="10"/>
        <v/>
      </c>
      <c r="X866" s="40"/>
      <c r="Y866" s="67" t="str">
        <f t="shared" si="11"/>
        <v/>
      </c>
      <c r="Z866" s="68" t="str">
        <f t="shared" si="12"/>
        <v/>
      </c>
      <c r="AA866" s="47" t="str">
        <f>IF(Y866="","",MIN($D$9+Calculator!free_cash_flow,AD865+AB866))</f>
        <v/>
      </c>
      <c r="AB866" s="47" t="str">
        <f t="shared" si="13"/>
        <v/>
      </c>
      <c r="AC866" s="47" t="str">
        <f t="shared" si="14"/>
        <v/>
      </c>
      <c r="AD866" s="47" t="str">
        <f t="shared" si="15"/>
        <v/>
      </c>
    </row>
    <row r="867" ht="12.75" customHeight="1">
      <c r="A867" s="67" t="str">
        <f>IF(OR(Calculator!prev_total_owed&lt;=0,Calculator!prev_total_owed=""),"",Calculator!prev_pmt_num+1)</f>
        <v/>
      </c>
      <c r="B867" s="68" t="str">
        <f t="shared" si="1"/>
        <v/>
      </c>
      <c r="C867" s="47" t="str">
        <f>IF(A867="","",MIN(D867+Calculator!prev_prin_balance,Calculator!loan_payment+J867))</f>
        <v/>
      </c>
      <c r="D867" s="47" t="str">
        <f>IF(A867="","",ROUND($D$6/12*MAX(0,(Calculator!prev_prin_balance)),2))</f>
        <v/>
      </c>
      <c r="E867" s="47" t="str">
        <f t="shared" si="2"/>
        <v/>
      </c>
      <c r="F867" s="47" t="str">
        <f>IF(A867="","",ROUND(SUM(Calculator!prev_prin_balance,-E867),2))</f>
        <v/>
      </c>
      <c r="G867" s="69" t="str">
        <f t="shared" si="3"/>
        <v/>
      </c>
      <c r="H867" s="47" t="str">
        <f>IF(A867="","",IF(Calculator!prev_prin_balance=0,MIN(Calculator!prev_heloc_prin_balance+Calculator!prev_heloc_int_balance+K867,MAX(0,Calculator!free_cash_flow+Calculator!loan_payment))+IF($O$7="No",0,Calculator!loan_payment+$I$6),IF($O$7="No",Calculator!free_cash_flow,$I$5)))</f>
        <v/>
      </c>
      <c r="I867" s="47" t="str">
        <f>IF(A867="","",IF($O$7="Yes",$I$6+Calculator!loan_payment,0))</f>
        <v/>
      </c>
      <c r="J867" s="47" t="str">
        <f>IF(A867="","",IF(Calculator!prev_prin_balance&lt;=0,0,IF(Calculator!prev_heloc_prin_balance&lt;Calculator!free_cash_flow,MAX(0,MIN($O$6,D867+Calculator!prev_prin_balance+Calculator!loan_payment)),0)))</f>
        <v/>
      </c>
      <c r="K867" s="47" t="str">
        <f>IF(A867="","",ROUND((B867-Calculator!prev_date)*(Calculator!prev_heloc_rate/$O$8)*MAX(0,Calculator!prev_heloc_prin_balance),2))</f>
        <v/>
      </c>
      <c r="L867" s="47" t="str">
        <f>IF(A867="","",MAX(0,MIN(1*H867,Calculator!prev_heloc_int_balance+K867)))</f>
        <v/>
      </c>
      <c r="M867" s="47" t="str">
        <f>IF(A867="","",(Calculator!prev_heloc_int_balance+K867)-L867)</f>
        <v/>
      </c>
      <c r="N867" s="47" t="str">
        <f t="shared" si="4"/>
        <v/>
      </c>
      <c r="O867" s="47" t="str">
        <f>IF(A867="","",Calculator!prev_heloc_prin_balance-N867)</f>
        <v/>
      </c>
      <c r="P867" s="47" t="str">
        <f t="shared" si="16"/>
        <v/>
      </c>
      <c r="Q867" s="40"/>
      <c r="R867" s="67" t="str">
        <f t="shared" si="5"/>
        <v/>
      </c>
      <c r="S867" s="68" t="str">
        <f t="shared" si="6"/>
        <v/>
      </c>
      <c r="T867" s="47" t="str">
        <f t="shared" si="7"/>
        <v/>
      </c>
      <c r="U867" s="47" t="str">
        <f t="shared" si="8"/>
        <v/>
      </c>
      <c r="V867" s="47" t="str">
        <f t="shared" si="9"/>
        <v/>
      </c>
      <c r="W867" s="47" t="str">
        <f t="shared" si="10"/>
        <v/>
      </c>
      <c r="X867" s="40"/>
      <c r="Y867" s="67" t="str">
        <f t="shared" si="11"/>
        <v/>
      </c>
      <c r="Z867" s="68" t="str">
        <f t="shared" si="12"/>
        <v/>
      </c>
      <c r="AA867" s="47" t="str">
        <f>IF(Y867="","",MIN($D$9+Calculator!free_cash_flow,AD866+AB867))</f>
        <v/>
      </c>
      <c r="AB867" s="47" t="str">
        <f t="shared" si="13"/>
        <v/>
      </c>
      <c r="AC867" s="47" t="str">
        <f t="shared" si="14"/>
        <v/>
      </c>
      <c r="AD867" s="47" t="str">
        <f t="shared" si="15"/>
        <v/>
      </c>
    </row>
    <row r="868" ht="12.75" customHeight="1">
      <c r="A868" s="67" t="str">
        <f>IF(OR(Calculator!prev_total_owed&lt;=0,Calculator!prev_total_owed=""),"",Calculator!prev_pmt_num+1)</f>
        <v/>
      </c>
      <c r="B868" s="68" t="str">
        <f t="shared" si="1"/>
        <v/>
      </c>
      <c r="C868" s="47" t="str">
        <f>IF(A868="","",MIN(D868+Calculator!prev_prin_balance,Calculator!loan_payment+J868))</f>
        <v/>
      </c>
      <c r="D868" s="47" t="str">
        <f>IF(A868="","",ROUND($D$6/12*MAX(0,(Calculator!prev_prin_balance)),2))</f>
        <v/>
      </c>
      <c r="E868" s="47" t="str">
        <f t="shared" si="2"/>
        <v/>
      </c>
      <c r="F868" s="47" t="str">
        <f>IF(A868="","",ROUND(SUM(Calculator!prev_prin_balance,-E868),2))</f>
        <v/>
      </c>
      <c r="G868" s="69" t="str">
        <f t="shared" si="3"/>
        <v/>
      </c>
      <c r="H868" s="47" t="str">
        <f>IF(A868="","",IF(Calculator!prev_prin_balance=0,MIN(Calculator!prev_heloc_prin_balance+Calculator!prev_heloc_int_balance+K868,MAX(0,Calculator!free_cash_flow+Calculator!loan_payment))+IF($O$7="No",0,Calculator!loan_payment+$I$6),IF($O$7="No",Calculator!free_cash_flow,$I$5)))</f>
        <v/>
      </c>
      <c r="I868" s="47" t="str">
        <f>IF(A868="","",IF($O$7="Yes",$I$6+Calculator!loan_payment,0))</f>
        <v/>
      </c>
      <c r="J868" s="47" t="str">
        <f>IF(A868="","",IF(Calculator!prev_prin_balance&lt;=0,0,IF(Calculator!prev_heloc_prin_balance&lt;Calculator!free_cash_flow,MAX(0,MIN($O$6,D868+Calculator!prev_prin_balance+Calculator!loan_payment)),0)))</f>
        <v/>
      </c>
      <c r="K868" s="47" t="str">
        <f>IF(A868="","",ROUND((B868-Calculator!prev_date)*(Calculator!prev_heloc_rate/$O$8)*MAX(0,Calculator!prev_heloc_prin_balance),2))</f>
        <v/>
      </c>
      <c r="L868" s="47" t="str">
        <f>IF(A868="","",MAX(0,MIN(1*H868,Calculator!prev_heloc_int_balance+K868)))</f>
        <v/>
      </c>
      <c r="M868" s="47" t="str">
        <f>IF(A868="","",(Calculator!prev_heloc_int_balance+K868)-L868)</f>
        <v/>
      </c>
      <c r="N868" s="47" t="str">
        <f t="shared" si="4"/>
        <v/>
      </c>
      <c r="O868" s="47" t="str">
        <f>IF(A868="","",Calculator!prev_heloc_prin_balance-N868)</f>
        <v/>
      </c>
      <c r="P868" s="47" t="str">
        <f t="shared" si="16"/>
        <v/>
      </c>
      <c r="Q868" s="40"/>
      <c r="R868" s="67" t="str">
        <f t="shared" si="5"/>
        <v/>
      </c>
      <c r="S868" s="68" t="str">
        <f t="shared" si="6"/>
        <v/>
      </c>
      <c r="T868" s="47" t="str">
        <f t="shared" si="7"/>
        <v/>
      </c>
      <c r="U868" s="47" t="str">
        <f t="shared" si="8"/>
        <v/>
      </c>
      <c r="V868" s="47" t="str">
        <f t="shared" si="9"/>
        <v/>
      </c>
      <c r="W868" s="47" t="str">
        <f t="shared" si="10"/>
        <v/>
      </c>
      <c r="X868" s="40"/>
      <c r="Y868" s="67" t="str">
        <f t="shared" si="11"/>
        <v/>
      </c>
      <c r="Z868" s="68" t="str">
        <f t="shared" si="12"/>
        <v/>
      </c>
      <c r="AA868" s="47" t="str">
        <f>IF(Y868="","",MIN($D$9+Calculator!free_cash_flow,AD867+AB868))</f>
        <v/>
      </c>
      <c r="AB868" s="47" t="str">
        <f t="shared" si="13"/>
        <v/>
      </c>
      <c r="AC868" s="47" t="str">
        <f t="shared" si="14"/>
        <v/>
      </c>
      <c r="AD868" s="47" t="str">
        <f t="shared" si="15"/>
        <v/>
      </c>
    </row>
    <row r="869" ht="12.75" customHeight="1">
      <c r="A869" s="67" t="str">
        <f>IF(OR(Calculator!prev_total_owed&lt;=0,Calculator!prev_total_owed=""),"",Calculator!prev_pmt_num+1)</f>
        <v/>
      </c>
      <c r="B869" s="68" t="str">
        <f t="shared" si="1"/>
        <v/>
      </c>
      <c r="C869" s="47" t="str">
        <f>IF(A869="","",MIN(D869+Calculator!prev_prin_balance,Calculator!loan_payment+J869))</f>
        <v/>
      </c>
      <c r="D869" s="47" t="str">
        <f>IF(A869="","",ROUND($D$6/12*MAX(0,(Calculator!prev_prin_balance)),2))</f>
        <v/>
      </c>
      <c r="E869" s="47" t="str">
        <f t="shared" si="2"/>
        <v/>
      </c>
      <c r="F869" s="47" t="str">
        <f>IF(A869="","",ROUND(SUM(Calculator!prev_prin_balance,-E869),2))</f>
        <v/>
      </c>
      <c r="G869" s="69" t="str">
        <f t="shared" si="3"/>
        <v/>
      </c>
      <c r="H869" s="47" t="str">
        <f>IF(A869="","",IF(Calculator!prev_prin_balance=0,MIN(Calculator!prev_heloc_prin_balance+Calculator!prev_heloc_int_balance+K869,MAX(0,Calculator!free_cash_flow+Calculator!loan_payment))+IF($O$7="No",0,Calculator!loan_payment+$I$6),IF($O$7="No",Calculator!free_cash_flow,$I$5)))</f>
        <v/>
      </c>
      <c r="I869" s="47" t="str">
        <f>IF(A869="","",IF($O$7="Yes",$I$6+Calculator!loan_payment,0))</f>
        <v/>
      </c>
      <c r="J869" s="47" t="str">
        <f>IF(A869="","",IF(Calculator!prev_prin_balance&lt;=0,0,IF(Calculator!prev_heloc_prin_balance&lt;Calculator!free_cash_flow,MAX(0,MIN($O$6,D869+Calculator!prev_prin_balance+Calculator!loan_payment)),0)))</f>
        <v/>
      </c>
      <c r="K869" s="47" t="str">
        <f>IF(A869="","",ROUND((B869-Calculator!prev_date)*(Calculator!prev_heloc_rate/$O$8)*MAX(0,Calculator!prev_heloc_prin_balance),2))</f>
        <v/>
      </c>
      <c r="L869" s="47" t="str">
        <f>IF(A869="","",MAX(0,MIN(1*H869,Calculator!prev_heloc_int_balance+K869)))</f>
        <v/>
      </c>
      <c r="M869" s="47" t="str">
        <f>IF(A869="","",(Calculator!prev_heloc_int_balance+K869)-L869)</f>
        <v/>
      </c>
      <c r="N869" s="47" t="str">
        <f t="shared" si="4"/>
        <v/>
      </c>
      <c r="O869" s="47" t="str">
        <f>IF(A869="","",Calculator!prev_heloc_prin_balance-N869)</f>
        <v/>
      </c>
      <c r="P869" s="47" t="str">
        <f t="shared" si="16"/>
        <v/>
      </c>
      <c r="Q869" s="40"/>
      <c r="R869" s="67" t="str">
        <f t="shared" si="5"/>
        <v/>
      </c>
      <c r="S869" s="68" t="str">
        <f t="shared" si="6"/>
        <v/>
      </c>
      <c r="T869" s="47" t="str">
        <f t="shared" si="7"/>
        <v/>
      </c>
      <c r="U869" s="47" t="str">
        <f t="shared" si="8"/>
        <v/>
      </c>
      <c r="V869" s="47" t="str">
        <f t="shared" si="9"/>
        <v/>
      </c>
      <c r="W869" s="47" t="str">
        <f t="shared" si="10"/>
        <v/>
      </c>
      <c r="X869" s="40"/>
      <c r="Y869" s="67" t="str">
        <f t="shared" si="11"/>
        <v/>
      </c>
      <c r="Z869" s="68" t="str">
        <f t="shared" si="12"/>
        <v/>
      </c>
      <c r="AA869" s="47" t="str">
        <f>IF(Y869="","",MIN($D$9+Calculator!free_cash_flow,AD868+AB869))</f>
        <v/>
      </c>
      <c r="AB869" s="47" t="str">
        <f t="shared" si="13"/>
        <v/>
      </c>
      <c r="AC869" s="47" t="str">
        <f t="shared" si="14"/>
        <v/>
      </c>
      <c r="AD869" s="47" t="str">
        <f t="shared" si="15"/>
        <v/>
      </c>
    </row>
    <row r="870" ht="12.75" customHeight="1">
      <c r="A870" s="67" t="str">
        <f>IF(OR(Calculator!prev_total_owed&lt;=0,Calculator!prev_total_owed=""),"",Calculator!prev_pmt_num+1)</f>
        <v/>
      </c>
      <c r="B870" s="68" t="str">
        <f t="shared" si="1"/>
        <v/>
      </c>
      <c r="C870" s="47" t="str">
        <f>IF(A870="","",MIN(D870+Calculator!prev_prin_balance,Calculator!loan_payment+J870))</f>
        <v/>
      </c>
      <c r="D870" s="47" t="str">
        <f>IF(A870="","",ROUND($D$6/12*MAX(0,(Calculator!prev_prin_balance)),2))</f>
        <v/>
      </c>
      <c r="E870" s="47" t="str">
        <f t="shared" si="2"/>
        <v/>
      </c>
      <c r="F870" s="47" t="str">
        <f>IF(A870="","",ROUND(SUM(Calculator!prev_prin_balance,-E870),2))</f>
        <v/>
      </c>
      <c r="G870" s="69" t="str">
        <f t="shared" si="3"/>
        <v/>
      </c>
      <c r="H870" s="47" t="str">
        <f>IF(A870="","",IF(Calculator!prev_prin_balance=0,MIN(Calculator!prev_heloc_prin_balance+Calculator!prev_heloc_int_balance+K870,MAX(0,Calculator!free_cash_flow+Calculator!loan_payment))+IF($O$7="No",0,Calculator!loan_payment+$I$6),IF($O$7="No",Calculator!free_cash_flow,$I$5)))</f>
        <v/>
      </c>
      <c r="I870" s="47" t="str">
        <f>IF(A870="","",IF($O$7="Yes",$I$6+Calculator!loan_payment,0))</f>
        <v/>
      </c>
      <c r="J870" s="47" t="str">
        <f>IF(A870="","",IF(Calculator!prev_prin_balance&lt;=0,0,IF(Calculator!prev_heloc_prin_balance&lt;Calculator!free_cash_flow,MAX(0,MIN($O$6,D870+Calculator!prev_prin_balance+Calculator!loan_payment)),0)))</f>
        <v/>
      </c>
      <c r="K870" s="47" t="str">
        <f>IF(A870="","",ROUND((B870-Calculator!prev_date)*(Calculator!prev_heloc_rate/$O$8)*MAX(0,Calculator!prev_heloc_prin_balance),2))</f>
        <v/>
      </c>
      <c r="L870" s="47" t="str">
        <f>IF(A870="","",MAX(0,MIN(1*H870,Calculator!prev_heloc_int_balance+K870)))</f>
        <v/>
      </c>
      <c r="M870" s="47" t="str">
        <f>IF(A870="","",(Calculator!prev_heloc_int_balance+K870)-L870)</f>
        <v/>
      </c>
      <c r="N870" s="47" t="str">
        <f t="shared" si="4"/>
        <v/>
      </c>
      <c r="O870" s="47" t="str">
        <f>IF(A870="","",Calculator!prev_heloc_prin_balance-N870)</f>
        <v/>
      </c>
      <c r="P870" s="47" t="str">
        <f t="shared" si="16"/>
        <v/>
      </c>
      <c r="Q870" s="40"/>
      <c r="R870" s="67" t="str">
        <f t="shared" si="5"/>
        <v/>
      </c>
      <c r="S870" s="68" t="str">
        <f t="shared" si="6"/>
        <v/>
      </c>
      <c r="T870" s="47" t="str">
        <f t="shared" si="7"/>
        <v/>
      </c>
      <c r="U870" s="47" t="str">
        <f t="shared" si="8"/>
        <v/>
      </c>
      <c r="V870" s="47" t="str">
        <f t="shared" si="9"/>
        <v/>
      </c>
      <c r="W870" s="47" t="str">
        <f t="shared" si="10"/>
        <v/>
      </c>
      <c r="X870" s="40"/>
      <c r="Y870" s="67" t="str">
        <f t="shared" si="11"/>
        <v/>
      </c>
      <c r="Z870" s="68" t="str">
        <f t="shared" si="12"/>
        <v/>
      </c>
      <c r="AA870" s="47" t="str">
        <f>IF(Y870="","",MIN($D$9+Calculator!free_cash_flow,AD869+AB870))</f>
        <v/>
      </c>
      <c r="AB870" s="47" t="str">
        <f t="shared" si="13"/>
        <v/>
      </c>
      <c r="AC870" s="47" t="str">
        <f t="shared" si="14"/>
        <v/>
      </c>
      <c r="AD870" s="47" t="str">
        <f t="shared" si="15"/>
        <v/>
      </c>
    </row>
    <row r="871" ht="12.75" customHeight="1">
      <c r="A871" s="67" t="str">
        <f>IF(OR(Calculator!prev_total_owed&lt;=0,Calculator!prev_total_owed=""),"",Calculator!prev_pmt_num+1)</f>
        <v/>
      </c>
      <c r="B871" s="68" t="str">
        <f t="shared" si="1"/>
        <v/>
      </c>
      <c r="C871" s="47" t="str">
        <f>IF(A871="","",MIN(D871+Calculator!prev_prin_balance,Calculator!loan_payment+J871))</f>
        <v/>
      </c>
      <c r="D871" s="47" t="str">
        <f>IF(A871="","",ROUND($D$6/12*MAX(0,(Calculator!prev_prin_balance)),2))</f>
        <v/>
      </c>
      <c r="E871" s="47" t="str">
        <f t="shared" si="2"/>
        <v/>
      </c>
      <c r="F871" s="47" t="str">
        <f>IF(A871="","",ROUND(SUM(Calculator!prev_prin_balance,-E871),2))</f>
        <v/>
      </c>
      <c r="G871" s="69" t="str">
        <f t="shared" si="3"/>
        <v/>
      </c>
      <c r="H871" s="47" t="str">
        <f>IF(A871="","",IF(Calculator!prev_prin_balance=0,MIN(Calculator!prev_heloc_prin_balance+Calculator!prev_heloc_int_balance+K871,MAX(0,Calculator!free_cash_flow+Calculator!loan_payment))+IF($O$7="No",0,Calculator!loan_payment+$I$6),IF($O$7="No",Calculator!free_cash_flow,$I$5)))</f>
        <v/>
      </c>
      <c r="I871" s="47" t="str">
        <f>IF(A871="","",IF($O$7="Yes",$I$6+Calculator!loan_payment,0))</f>
        <v/>
      </c>
      <c r="J871" s="47" t="str">
        <f>IF(A871="","",IF(Calculator!prev_prin_balance&lt;=0,0,IF(Calculator!prev_heloc_prin_balance&lt;Calculator!free_cash_flow,MAX(0,MIN($O$6,D871+Calculator!prev_prin_balance+Calculator!loan_payment)),0)))</f>
        <v/>
      </c>
      <c r="K871" s="47" t="str">
        <f>IF(A871="","",ROUND((B871-Calculator!prev_date)*(Calculator!prev_heloc_rate/$O$8)*MAX(0,Calculator!prev_heloc_prin_balance),2))</f>
        <v/>
      </c>
      <c r="L871" s="47" t="str">
        <f>IF(A871="","",MAX(0,MIN(1*H871,Calculator!prev_heloc_int_balance+K871)))</f>
        <v/>
      </c>
      <c r="M871" s="47" t="str">
        <f>IF(A871="","",(Calculator!prev_heloc_int_balance+K871)-L871)</f>
        <v/>
      </c>
      <c r="N871" s="47" t="str">
        <f t="shared" si="4"/>
        <v/>
      </c>
      <c r="O871" s="47" t="str">
        <f>IF(A871="","",Calculator!prev_heloc_prin_balance-N871)</f>
        <v/>
      </c>
      <c r="P871" s="47" t="str">
        <f t="shared" si="16"/>
        <v/>
      </c>
      <c r="Q871" s="40"/>
      <c r="R871" s="67" t="str">
        <f t="shared" si="5"/>
        <v/>
      </c>
      <c r="S871" s="68" t="str">
        <f t="shared" si="6"/>
        <v/>
      </c>
      <c r="T871" s="47" t="str">
        <f t="shared" si="7"/>
        <v/>
      </c>
      <c r="U871" s="47" t="str">
        <f t="shared" si="8"/>
        <v/>
      </c>
      <c r="V871" s="47" t="str">
        <f t="shared" si="9"/>
        <v/>
      </c>
      <c r="W871" s="47" t="str">
        <f t="shared" si="10"/>
        <v/>
      </c>
      <c r="X871" s="40"/>
      <c r="Y871" s="67" t="str">
        <f t="shared" si="11"/>
        <v/>
      </c>
      <c r="Z871" s="68" t="str">
        <f t="shared" si="12"/>
        <v/>
      </c>
      <c r="AA871" s="47" t="str">
        <f>IF(Y871="","",MIN($D$9+Calculator!free_cash_flow,AD870+AB871))</f>
        <v/>
      </c>
      <c r="AB871" s="47" t="str">
        <f t="shared" si="13"/>
        <v/>
      </c>
      <c r="AC871" s="47" t="str">
        <f t="shared" si="14"/>
        <v/>
      </c>
      <c r="AD871" s="47" t="str">
        <f t="shared" si="15"/>
        <v/>
      </c>
    </row>
    <row r="872" ht="12.75" customHeight="1">
      <c r="A872" s="67" t="str">
        <f>IF(OR(Calculator!prev_total_owed&lt;=0,Calculator!prev_total_owed=""),"",Calculator!prev_pmt_num+1)</f>
        <v/>
      </c>
      <c r="B872" s="68" t="str">
        <f t="shared" si="1"/>
        <v/>
      </c>
      <c r="C872" s="47" t="str">
        <f>IF(A872="","",MIN(D872+Calculator!prev_prin_balance,Calculator!loan_payment+J872))</f>
        <v/>
      </c>
      <c r="D872" s="47" t="str">
        <f>IF(A872="","",ROUND($D$6/12*MAX(0,(Calculator!prev_prin_balance)),2))</f>
        <v/>
      </c>
      <c r="E872" s="47" t="str">
        <f t="shared" si="2"/>
        <v/>
      </c>
      <c r="F872" s="47" t="str">
        <f>IF(A872="","",ROUND(SUM(Calculator!prev_prin_balance,-E872),2))</f>
        <v/>
      </c>
      <c r="G872" s="69" t="str">
        <f t="shared" si="3"/>
        <v/>
      </c>
      <c r="H872" s="47" t="str">
        <f>IF(A872="","",IF(Calculator!prev_prin_balance=0,MIN(Calculator!prev_heloc_prin_balance+Calculator!prev_heloc_int_balance+K872,MAX(0,Calculator!free_cash_flow+Calculator!loan_payment))+IF($O$7="No",0,Calculator!loan_payment+$I$6),IF($O$7="No",Calculator!free_cash_flow,$I$5)))</f>
        <v/>
      </c>
      <c r="I872" s="47" t="str">
        <f>IF(A872="","",IF($O$7="Yes",$I$6+Calculator!loan_payment,0))</f>
        <v/>
      </c>
      <c r="J872" s="47" t="str">
        <f>IF(A872="","",IF(Calculator!prev_prin_balance&lt;=0,0,IF(Calculator!prev_heloc_prin_balance&lt;Calculator!free_cash_flow,MAX(0,MIN($O$6,D872+Calculator!prev_prin_balance+Calculator!loan_payment)),0)))</f>
        <v/>
      </c>
      <c r="K872" s="47" t="str">
        <f>IF(A872="","",ROUND((B872-Calculator!prev_date)*(Calculator!prev_heloc_rate/$O$8)*MAX(0,Calculator!prev_heloc_prin_balance),2))</f>
        <v/>
      </c>
      <c r="L872" s="47" t="str">
        <f>IF(A872="","",MAX(0,MIN(1*H872,Calculator!prev_heloc_int_balance+K872)))</f>
        <v/>
      </c>
      <c r="M872" s="47" t="str">
        <f>IF(A872="","",(Calculator!prev_heloc_int_balance+K872)-L872)</f>
        <v/>
      </c>
      <c r="N872" s="47" t="str">
        <f t="shared" si="4"/>
        <v/>
      </c>
      <c r="O872" s="47" t="str">
        <f>IF(A872="","",Calculator!prev_heloc_prin_balance-N872)</f>
        <v/>
      </c>
      <c r="P872" s="47" t="str">
        <f t="shared" si="16"/>
        <v/>
      </c>
      <c r="Q872" s="40"/>
      <c r="R872" s="67" t="str">
        <f t="shared" si="5"/>
        <v/>
      </c>
      <c r="S872" s="68" t="str">
        <f t="shared" si="6"/>
        <v/>
      </c>
      <c r="T872" s="47" t="str">
        <f t="shared" si="7"/>
        <v/>
      </c>
      <c r="U872" s="47" t="str">
        <f t="shared" si="8"/>
        <v/>
      </c>
      <c r="V872" s="47" t="str">
        <f t="shared" si="9"/>
        <v/>
      </c>
      <c r="W872" s="47" t="str">
        <f t="shared" si="10"/>
        <v/>
      </c>
      <c r="X872" s="40"/>
      <c r="Y872" s="67" t="str">
        <f t="shared" si="11"/>
        <v/>
      </c>
      <c r="Z872" s="68" t="str">
        <f t="shared" si="12"/>
        <v/>
      </c>
      <c r="AA872" s="47" t="str">
        <f>IF(Y872="","",MIN($D$9+Calculator!free_cash_flow,AD871+AB872))</f>
        <v/>
      </c>
      <c r="AB872" s="47" t="str">
        <f t="shared" si="13"/>
        <v/>
      </c>
      <c r="AC872" s="47" t="str">
        <f t="shared" si="14"/>
        <v/>
      </c>
      <c r="AD872" s="47" t="str">
        <f t="shared" si="15"/>
        <v/>
      </c>
    </row>
    <row r="873" ht="12.75" customHeight="1">
      <c r="A873" s="67" t="str">
        <f>IF(OR(Calculator!prev_total_owed&lt;=0,Calculator!prev_total_owed=""),"",Calculator!prev_pmt_num+1)</f>
        <v/>
      </c>
      <c r="B873" s="68" t="str">
        <f t="shared" si="1"/>
        <v/>
      </c>
      <c r="C873" s="47" t="str">
        <f>IF(A873="","",MIN(D873+Calculator!prev_prin_balance,Calculator!loan_payment+J873))</f>
        <v/>
      </c>
      <c r="D873" s="47" t="str">
        <f>IF(A873="","",ROUND($D$6/12*MAX(0,(Calculator!prev_prin_balance)),2))</f>
        <v/>
      </c>
      <c r="E873" s="47" t="str">
        <f t="shared" si="2"/>
        <v/>
      </c>
      <c r="F873" s="47" t="str">
        <f>IF(A873="","",ROUND(SUM(Calculator!prev_prin_balance,-E873),2))</f>
        <v/>
      </c>
      <c r="G873" s="69" t="str">
        <f t="shared" si="3"/>
        <v/>
      </c>
      <c r="H873" s="47" t="str">
        <f>IF(A873="","",IF(Calculator!prev_prin_balance=0,MIN(Calculator!prev_heloc_prin_balance+Calculator!prev_heloc_int_balance+K873,MAX(0,Calculator!free_cash_flow+Calculator!loan_payment))+IF($O$7="No",0,Calculator!loan_payment+$I$6),IF($O$7="No",Calculator!free_cash_flow,$I$5)))</f>
        <v/>
      </c>
      <c r="I873" s="47" t="str">
        <f>IF(A873="","",IF($O$7="Yes",$I$6+Calculator!loan_payment,0))</f>
        <v/>
      </c>
      <c r="J873" s="47" t="str">
        <f>IF(A873="","",IF(Calculator!prev_prin_balance&lt;=0,0,IF(Calculator!prev_heloc_prin_balance&lt;Calculator!free_cash_flow,MAX(0,MIN($O$6,D873+Calculator!prev_prin_balance+Calculator!loan_payment)),0)))</f>
        <v/>
      </c>
      <c r="K873" s="47" t="str">
        <f>IF(A873="","",ROUND((B873-Calculator!prev_date)*(Calculator!prev_heloc_rate/$O$8)*MAX(0,Calculator!prev_heloc_prin_balance),2))</f>
        <v/>
      </c>
      <c r="L873" s="47" t="str">
        <f>IF(A873="","",MAX(0,MIN(1*H873,Calculator!prev_heloc_int_balance+K873)))</f>
        <v/>
      </c>
      <c r="M873" s="47" t="str">
        <f>IF(A873="","",(Calculator!prev_heloc_int_balance+K873)-L873)</f>
        <v/>
      </c>
      <c r="N873" s="47" t="str">
        <f t="shared" si="4"/>
        <v/>
      </c>
      <c r="O873" s="47" t="str">
        <f>IF(A873="","",Calculator!prev_heloc_prin_balance-N873)</f>
        <v/>
      </c>
      <c r="P873" s="47" t="str">
        <f t="shared" si="16"/>
        <v/>
      </c>
      <c r="Q873" s="40"/>
      <c r="R873" s="67" t="str">
        <f t="shared" si="5"/>
        <v/>
      </c>
      <c r="S873" s="68" t="str">
        <f t="shared" si="6"/>
        <v/>
      </c>
      <c r="T873" s="47" t="str">
        <f t="shared" si="7"/>
        <v/>
      </c>
      <c r="U873" s="47" t="str">
        <f t="shared" si="8"/>
        <v/>
      </c>
      <c r="V873" s="47" t="str">
        <f t="shared" si="9"/>
        <v/>
      </c>
      <c r="W873" s="47" t="str">
        <f t="shared" si="10"/>
        <v/>
      </c>
      <c r="X873" s="40"/>
      <c r="Y873" s="67" t="str">
        <f t="shared" si="11"/>
        <v/>
      </c>
      <c r="Z873" s="68" t="str">
        <f t="shared" si="12"/>
        <v/>
      </c>
      <c r="AA873" s="47" t="str">
        <f>IF(Y873="","",MIN($D$9+Calculator!free_cash_flow,AD872+AB873))</f>
        <v/>
      </c>
      <c r="AB873" s="47" t="str">
        <f t="shared" si="13"/>
        <v/>
      </c>
      <c r="AC873" s="47" t="str">
        <f t="shared" si="14"/>
        <v/>
      </c>
      <c r="AD873" s="47" t="str">
        <f t="shared" si="15"/>
        <v/>
      </c>
    </row>
    <row r="874" ht="12.75" customHeight="1">
      <c r="A874" s="67" t="str">
        <f>IF(OR(Calculator!prev_total_owed&lt;=0,Calculator!prev_total_owed=""),"",Calculator!prev_pmt_num+1)</f>
        <v/>
      </c>
      <c r="B874" s="68" t="str">
        <f t="shared" si="1"/>
        <v/>
      </c>
      <c r="C874" s="47" t="str">
        <f>IF(A874="","",MIN(D874+Calculator!prev_prin_balance,Calculator!loan_payment+J874))</f>
        <v/>
      </c>
      <c r="D874" s="47" t="str">
        <f>IF(A874="","",ROUND($D$6/12*MAX(0,(Calculator!prev_prin_balance)),2))</f>
        <v/>
      </c>
      <c r="E874" s="47" t="str">
        <f t="shared" si="2"/>
        <v/>
      </c>
      <c r="F874" s="47" t="str">
        <f>IF(A874="","",ROUND(SUM(Calculator!prev_prin_balance,-E874),2))</f>
        <v/>
      </c>
      <c r="G874" s="69" t="str">
        <f t="shared" si="3"/>
        <v/>
      </c>
      <c r="H874" s="47" t="str">
        <f>IF(A874="","",IF(Calculator!prev_prin_balance=0,MIN(Calculator!prev_heloc_prin_balance+Calculator!prev_heloc_int_balance+K874,MAX(0,Calculator!free_cash_flow+Calculator!loan_payment))+IF($O$7="No",0,Calculator!loan_payment+$I$6),IF($O$7="No",Calculator!free_cash_flow,$I$5)))</f>
        <v/>
      </c>
      <c r="I874" s="47" t="str">
        <f>IF(A874="","",IF($O$7="Yes",$I$6+Calculator!loan_payment,0))</f>
        <v/>
      </c>
      <c r="J874" s="47" t="str">
        <f>IF(A874="","",IF(Calculator!prev_prin_balance&lt;=0,0,IF(Calculator!prev_heloc_prin_balance&lt;Calculator!free_cash_flow,MAX(0,MIN($O$6,D874+Calculator!prev_prin_balance+Calculator!loan_payment)),0)))</f>
        <v/>
      </c>
      <c r="K874" s="47" t="str">
        <f>IF(A874="","",ROUND((B874-Calculator!prev_date)*(Calculator!prev_heloc_rate/$O$8)*MAX(0,Calculator!prev_heloc_prin_balance),2))</f>
        <v/>
      </c>
      <c r="L874" s="47" t="str">
        <f>IF(A874="","",MAX(0,MIN(1*H874,Calculator!prev_heloc_int_balance+K874)))</f>
        <v/>
      </c>
      <c r="M874" s="47" t="str">
        <f>IF(A874="","",(Calculator!prev_heloc_int_balance+K874)-L874)</f>
        <v/>
      </c>
      <c r="N874" s="47" t="str">
        <f t="shared" si="4"/>
        <v/>
      </c>
      <c r="O874" s="47" t="str">
        <f>IF(A874="","",Calculator!prev_heloc_prin_balance-N874)</f>
        <v/>
      </c>
      <c r="P874" s="47" t="str">
        <f t="shared" si="16"/>
        <v/>
      </c>
      <c r="Q874" s="40"/>
      <c r="R874" s="67" t="str">
        <f t="shared" si="5"/>
        <v/>
      </c>
      <c r="S874" s="68" t="str">
        <f t="shared" si="6"/>
        <v/>
      </c>
      <c r="T874" s="47" t="str">
        <f t="shared" si="7"/>
        <v/>
      </c>
      <c r="U874" s="47" t="str">
        <f t="shared" si="8"/>
        <v/>
      </c>
      <c r="V874" s="47" t="str">
        <f t="shared" si="9"/>
        <v/>
      </c>
      <c r="W874" s="47" t="str">
        <f t="shared" si="10"/>
        <v/>
      </c>
      <c r="X874" s="40"/>
      <c r="Y874" s="67" t="str">
        <f t="shared" si="11"/>
        <v/>
      </c>
      <c r="Z874" s="68" t="str">
        <f t="shared" si="12"/>
        <v/>
      </c>
      <c r="AA874" s="47" t="str">
        <f>IF(Y874="","",MIN($D$9+Calculator!free_cash_flow,AD873+AB874))</f>
        <v/>
      </c>
      <c r="AB874" s="47" t="str">
        <f t="shared" si="13"/>
        <v/>
      </c>
      <c r="AC874" s="47" t="str">
        <f t="shared" si="14"/>
        <v/>
      </c>
      <c r="AD874" s="47" t="str">
        <f t="shared" si="15"/>
        <v/>
      </c>
    </row>
    <row r="875" ht="12.75" customHeight="1">
      <c r="A875" s="67" t="str">
        <f>IF(OR(Calculator!prev_total_owed&lt;=0,Calculator!prev_total_owed=""),"",Calculator!prev_pmt_num+1)</f>
        <v/>
      </c>
      <c r="B875" s="68" t="str">
        <f t="shared" si="1"/>
        <v/>
      </c>
      <c r="C875" s="47" t="str">
        <f>IF(A875="","",MIN(D875+Calculator!prev_prin_balance,Calculator!loan_payment+J875))</f>
        <v/>
      </c>
      <c r="D875" s="47" t="str">
        <f>IF(A875="","",ROUND($D$6/12*MAX(0,(Calculator!prev_prin_balance)),2))</f>
        <v/>
      </c>
      <c r="E875" s="47" t="str">
        <f t="shared" si="2"/>
        <v/>
      </c>
      <c r="F875" s="47" t="str">
        <f>IF(A875="","",ROUND(SUM(Calculator!prev_prin_balance,-E875),2))</f>
        <v/>
      </c>
      <c r="G875" s="69" t="str">
        <f t="shared" si="3"/>
        <v/>
      </c>
      <c r="H875" s="47" t="str">
        <f>IF(A875="","",IF(Calculator!prev_prin_balance=0,MIN(Calculator!prev_heloc_prin_balance+Calculator!prev_heloc_int_balance+K875,MAX(0,Calculator!free_cash_flow+Calculator!loan_payment))+IF($O$7="No",0,Calculator!loan_payment+$I$6),IF($O$7="No",Calculator!free_cash_flow,$I$5)))</f>
        <v/>
      </c>
      <c r="I875" s="47" t="str">
        <f>IF(A875="","",IF($O$7="Yes",$I$6+Calculator!loan_payment,0))</f>
        <v/>
      </c>
      <c r="J875" s="47" t="str">
        <f>IF(A875="","",IF(Calculator!prev_prin_balance&lt;=0,0,IF(Calculator!prev_heloc_prin_balance&lt;Calculator!free_cash_flow,MAX(0,MIN($O$6,D875+Calculator!prev_prin_balance+Calculator!loan_payment)),0)))</f>
        <v/>
      </c>
      <c r="K875" s="47" t="str">
        <f>IF(A875="","",ROUND((B875-Calculator!prev_date)*(Calculator!prev_heloc_rate/$O$8)*MAX(0,Calculator!prev_heloc_prin_balance),2))</f>
        <v/>
      </c>
      <c r="L875" s="47" t="str">
        <f>IF(A875="","",MAX(0,MIN(1*H875,Calculator!prev_heloc_int_balance+K875)))</f>
        <v/>
      </c>
      <c r="M875" s="47" t="str">
        <f>IF(A875="","",(Calculator!prev_heloc_int_balance+K875)-L875)</f>
        <v/>
      </c>
      <c r="N875" s="47" t="str">
        <f t="shared" si="4"/>
        <v/>
      </c>
      <c r="O875" s="47" t="str">
        <f>IF(A875="","",Calculator!prev_heloc_prin_balance-N875)</f>
        <v/>
      </c>
      <c r="P875" s="47" t="str">
        <f t="shared" si="16"/>
        <v/>
      </c>
      <c r="Q875" s="40"/>
      <c r="R875" s="67" t="str">
        <f t="shared" si="5"/>
        <v/>
      </c>
      <c r="S875" s="68" t="str">
        <f t="shared" si="6"/>
        <v/>
      </c>
      <c r="T875" s="47" t="str">
        <f t="shared" si="7"/>
        <v/>
      </c>
      <c r="U875" s="47" t="str">
        <f t="shared" si="8"/>
        <v/>
      </c>
      <c r="V875" s="47" t="str">
        <f t="shared" si="9"/>
        <v/>
      </c>
      <c r="W875" s="47" t="str">
        <f t="shared" si="10"/>
        <v/>
      </c>
      <c r="X875" s="40"/>
      <c r="Y875" s="67" t="str">
        <f t="shared" si="11"/>
        <v/>
      </c>
      <c r="Z875" s="68" t="str">
        <f t="shared" si="12"/>
        <v/>
      </c>
      <c r="AA875" s="47" t="str">
        <f>IF(Y875="","",MIN($D$9+Calculator!free_cash_flow,AD874+AB875))</f>
        <v/>
      </c>
      <c r="AB875" s="47" t="str">
        <f t="shared" si="13"/>
        <v/>
      </c>
      <c r="AC875" s="47" t="str">
        <f t="shared" si="14"/>
        <v/>
      </c>
      <c r="AD875" s="47" t="str">
        <f t="shared" si="15"/>
        <v/>
      </c>
    </row>
    <row r="876" ht="12.75" customHeight="1">
      <c r="A876" s="67" t="str">
        <f>IF(OR(Calculator!prev_total_owed&lt;=0,Calculator!prev_total_owed=""),"",Calculator!prev_pmt_num+1)</f>
        <v/>
      </c>
      <c r="B876" s="68" t="str">
        <f t="shared" si="1"/>
        <v/>
      </c>
      <c r="C876" s="47" t="str">
        <f>IF(A876="","",MIN(D876+Calculator!prev_prin_balance,Calculator!loan_payment+J876))</f>
        <v/>
      </c>
      <c r="D876" s="47" t="str">
        <f>IF(A876="","",ROUND($D$6/12*MAX(0,(Calculator!prev_prin_balance)),2))</f>
        <v/>
      </c>
      <c r="E876" s="47" t="str">
        <f t="shared" si="2"/>
        <v/>
      </c>
      <c r="F876" s="47" t="str">
        <f>IF(A876="","",ROUND(SUM(Calculator!prev_prin_balance,-E876),2))</f>
        <v/>
      </c>
      <c r="G876" s="69" t="str">
        <f t="shared" si="3"/>
        <v/>
      </c>
      <c r="H876" s="47" t="str">
        <f>IF(A876="","",IF(Calculator!prev_prin_balance=0,MIN(Calculator!prev_heloc_prin_balance+Calculator!prev_heloc_int_balance+K876,MAX(0,Calculator!free_cash_flow+Calculator!loan_payment))+IF($O$7="No",0,Calculator!loan_payment+$I$6),IF($O$7="No",Calculator!free_cash_flow,$I$5)))</f>
        <v/>
      </c>
      <c r="I876" s="47" t="str">
        <f>IF(A876="","",IF($O$7="Yes",$I$6+Calculator!loan_payment,0))</f>
        <v/>
      </c>
      <c r="J876" s="47" t="str">
        <f>IF(A876="","",IF(Calculator!prev_prin_balance&lt;=0,0,IF(Calculator!prev_heloc_prin_balance&lt;Calculator!free_cash_flow,MAX(0,MIN($O$6,D876+Calculator!prev_prin_balance+Calculator!loan_payment)),0)))</f>
        <v/>
      </c>
      <c r="K876" s="47" t="str">
        <f>IF(A876="","",ROUND((B876-Calculator!prev_date)*(Calculator!prev_heloc_rate/$O$8)*MAX(0,Calculator!prev_heloc_prin_balance),2))</f>
        <v/>
      </c>
      <c r="L876" s="47" t="str">
        <f>IF(A876="","",MAX(0,MIN(1*H876,Calculator!prev_heloc_int_balance+K876)))</f>
        <v/>
      </c>
      <c r="M876" s="47" t="str">
        <f>IF(A876="","",(Calculator!prev_heloc_int_balance+K876)-L876)</f>
        <v/>
      </c>
      <c r="N876" s="47" t="str">
        <f t="shared" si="4"/>
        <v/>
      </c>
      <c r="O876" s="47" t="str">
        <f>IF(A876="","",Calculator!prev_heloc_prin_balance-N876)</f>
        <v/>
      </c>
      <c r="P876" s="47" t="str">
        <f t="shared" si="16"/>
        <v/>
      </c>
      <c r="Q876" s="40"/>
      <c r="R876" s="67" t="str">
        <f t="shared" si="5"/>
        <v/>
      </c>
      <c r="S876" s="68" t="str">
        <f t="shared" si="6"/>
        <v/>
      </c>
      <c r="T876" s="47" t="str">
        <f t="shared" si="7"/>
        <v/>
      </c>
      <c r="U876" s="47" t="str">
        <f t="shared" si="8"/>
        <v/>
      </c>
      <c r="V876" s="47" t="str">
        <f t="shared" si="9"/>
        <v/>
      </c>
      <c r="W876" s="47" t="str">
        <f t="shared" si="10"/>
        <v/>
      </c>
      <c r="X876" s="40"/>
      <c r="Y876" s="67" t="str">
        <f t="shared" si="11"/>
        <v/>
      </c>
      <c r="Z876" s="68" t="str">
        <f t="shared" si="12"/>
        <v/>
      </c>
      <c r="AA876" s="47" t="str">
        <f>IF(Y876="","",MIN($D$9+Calculator!free_cash_flow,AD875+AB876))</f>
        <v/>
      </c>
      <c r="AB876" s="47" t="str">
        <f t="shared" si="13"/>
        <v/>
      </c>
      <c r="AC876" s="47" t="str">
        <f t="shared" si="14"/>
        <v/>
      </c>
      <c r="AD876" s="47" t="str">
        <f t="shared" si="15"/>
        <v/>
      </c>
    </row>
    <row r="877" ht="12.75" customHeight="1">
      <c r="A877" s="67" t="str">
        <f>IF(OR(Calculator!prev_total_owed&lt;=0,Calculator!prev_total_owed=""),"",Calculator!prev_pmt_num+1)</f>
        <v/>
      </c>
      <c r="B877" s="68" t="str">
        <f t="shared" si="1"/>
        <v/>
      </c>
      <c r="C877" s="47" t="str">
        <f>IF(A877="","",MIN(D877+Calculator!prev_prin_balance,Calculator!loan_payment+J877))</f>
        <v/>
      </c>
      <c r="D877" s="47" t="str">
        <f>IF(A877="","",ROUND($D$6/12*MAX(0,(Calculator!prev_prin_balance)),2))</f>
        <v/>
      </c>
      <c r="E877" s="47" t="str">
        <f t="shared" si="2"/>
        <v/>
      </c>
      <c r="F877" s="47" t="str">
        <f>IF(A877="","",ROUND(SUM(Calculator!prev_prin_balance,-E877),2))</f>
        <v/>
      </c>
      <c r="G877" s="69" t="str">
        <f t="shared" si="3"/>
        <v/>
      </c>
      <c r="H877" s="47" t="str">
        <f>IF(A877="","",IF(Calculator!prev_prin_balance=0,MIN(Calculator!prev_heloc_prin_balance+Calculator!prev_heloc_int_balance+K877,MAX(0,Calculator!free_cash_flow+Calculator!loan_payment))+IF($O$7="No",0,Calculator!loan_payment+$I$6),IF($O$7="No",Calculator!free_cash_flow,$I$5)))</f>
        <v/>
      </c>
      <c r="I877" s="47" t="str">
        <f>IF(A877="","",IF($O$7="Yes",$I$6+Calculator!loan_payment,0))</f>
        <v/>
      </c>
      <c r="J877" s="47" t="str">
        <f>IF(A877="","",IF(Calculator!prev_prin_balance&lt;=0,0,IF(Calculator!prev_heloc_prin_balance&lt;Calculator!free_cash_flow,MAX(0,MIN($O$6,D877+Calculator!prev_prin_balance+Calculator!loan_payment)),0)))</f>
        <v/>
      </c>
      <c r="K877" s="47" t="str">
        <f>IF(A877="","",ROUND((B877-Calculator!prev_date)*(Calculator!prev_heloc_rate/$O$8)*MAX(0,Calculator!prev_heloc_prin_balance),2))</f>
        <v/>
      </c>
      <c r="L877" s="47" t="str">
        <f>IF(A877="","",MAX(0,MIN(1*H877,Calculator!prev_heloc_int_balance+K877)))</f>
        <v/>
      </c>
      <c r="M877" s="47" t="str">
        <f>IF(A877="","",(Calculator!prev_heloc_int_balance+K877)-L877)</f>
        <v/>
      </c>
      <c r="N877" s="47" t="str">
        <f t="shared" si="4"/>
        <v/>
      </c>
      <c r="O877" s="47" t="str">
        <f>IF(A877="","",Calculator!prev_heloc_prin_balance-N877)</f>
        <v/>
      </c>
      <c r="P877" s="47" t="str">
        <f t="shared" si="16"/>
        <v/>
      </c>
      <c r="Q877" s="40"/>
      <c r="R877" s="67" t="str">
        <f t="shared" si="5"/>
        <v/>
      </c>
      <c r="S877" s="68" t="str">
        <f t="shared" si="6"/>
        <v/>
      </c>
      <c r="T877" s="47" t="str">
        <f t="shared" si="7"/>
        <v/>
      </c>
      <c r="U877" s="47" t="str">
        <f t="shared" si="8"/>
        <v/>
      </c>
      <c r="V877" s="47" t="str">
        <f t="shared" si="9"/>
        <v/>
      </c>
      <c r="W877" s="47" t="str">
        <f t="shared" si="10"/>
        <v/>
      </c>
      <c r="X877" s="40"/>
      <c r="Y877" s="67" t="str">
        <f t="shared" si="11"/>
        <v/>
      </c>
      <c r="Z877" s="68" t="str">
        <f t="shared" si="12"/>
        <v/>
      </c>
      <c r="AA877" s="47" t="str">
        <f>IF(Y877="","",MIN($D$9+Calculator!free_cash_flow,AD876+AB877))</f>
        <v/>
      </c>
      <c r="AB877" s="47" t="str">
        <f t="shared" si="13"/>
        <v/>
      </c>
      <c r="AC877" s="47" t="str">
        <f t="shared" si="14"/>
        <v/>
      </c>
      <c r="AD877" s="47" t="str">
        <f t="shared" si="15"/>
        <v/>
      </c>
    </row>
    <row r="878" ht="12.75" customHeight="1">
      <c r="A878" s="67" t="str">
        <f>IF(OR(Calculator!prev_total_owed&lt;=0,Calculator!prev_total_owed=""),"",Calculator!prev_pmt_num+1)</f>
        <v/>
      </c>
      <c r="B878" s="68" t="str">
        <f t="shared" si="1"/>
        <v/>
      </c>
      <c r="C878" s="47" t="str">
        <f>IF(A878="","",MIN(D878+Calculator!prev_prin_balance,Calculator!loan_payment+J878))</f>
        <v/>
      </c>
      <c r="D878" s="47" t="str">
        <f>IF(A878="","",ROUND($D$6/12*MAX(0,(Calculator!prev_prin_balance)),2))</f>
        <v/>
      </c>
      <c r="E878" s="47" t="str">
        <f t="shared" si="2"/>
        <v/>
      </c>
      <c r="F878" s="47" t="str">
        <f>IF(A878="","",ROUND(SUM(Calculator!prev_prin_balance,-E878),2))</f>
        <v/>
      </c>
      <c r="G878" s="69" t="str">
        <f t="shared" si="3"/>
        <v/>
      </c>
      <c r="H878" s="47" t="str">
        <f>IF(A878="","",IF(Calculator!prev_prin_balance=0,MIN(Calculator!prev_heloc_prin_balance+Calculator!prev_heloc_int_balance+K878,MAX(0,Calculator!free_cash_flow+Calculator!loan_payment))+IF($O$7="No",0,Calculator!loan_payment+$I$6),IF($O$7="No",Calculator!free_cash_flow,$I$5)))</f>
        <v/>
      </c>
      <c r="I878" s="47" t="str">
        <f>IF(A878="","",IF($O$7="Yes",$I$6+Calculator!loan_payment,0))</f>
        <v/>
      </c>
      <c r="J878" s="47" t="str">
        <f>IF(A878="","",IF(Calculator!prev_prin_balance&lt;=0,0,IF(Calculator!prev_heloc_prin_balance&lt;Calculator!free_cash_flow,MAX(0,MIN($O$6,D878+Calculator!prev_prin_balance+Calculator!loan_payment)),0)))</f>
        <v/>
      </c>
      <c r="K878" s="47" t="str">
        <f>IF(A878="","",ROUND((B878-Calculator!prev_date)*(Calculator!prev_heloc_rate/$O$8)*MAX(0,Calculator!prev_heloc_prin_balance),2))</f>
        <v/>
      </c>
      <c r="L878" s="47" t="str">
        <f>IF(A878="","",MAX(0,MIN(1*H878,Calculator!prev_heloc_int_balance+K878)))</f>
        <v/>
      </c>
      <c r="M878" s="47" t="str">
        <f>IF(A878="","",(Calculator!prev_heloc_int_balance+K878)-L878)</f>
        <v/>
      </c>
      <c r="N878" s="47" t="str">
        <f t="shared" si="4"/>
        <v/>
      </c>
      <c r="O878" s="47" t="str">
        <f>IF(A878="","",Calculator!prev_heloc_prin_balance-N878)</f>
        <v/>
      </c>
      <c r="P878" s="47" t="str">
        <f t="shared" si="16"/>
        <v/>
      </c>
      <c r="Q878" s="40"/>
      <c r="R878" s="67" t="str">
        <f t="shared" si="5"/>
        <v/>
      </c>
      <c r="S878" s="68" t="str">
        <f t="shared" si="6"/>
        <v/>
      </c>
      <c r="T878" s="47" t="str">
        <f t="shared" si="7"/>
        <v/>
      </c>
      <c r="U878" s="47" t="str">
        <f t="shared" si="8"/>
        <v/>
      </c>
      <c r="V878" s="47" t="str">
        <f t="shared" si="9"/>
        <v/>
      </c>
      <c r="W878" s="47" t="str">
        <f t="shared" si="10"/>
        <v/>
      </c>
      <c r="X878" s="40"/>
      <c r="Y878" s="67" t="str">
        <f t="shared" si="11"/>
        <v/>
      </c>
      <c r="Z878" s="68" t="str">
        <f t="shared" si="12"/>
        <v/>
      </c>
      <c r="AA878" s="47" t="str">
        <f>IF(Y878="","",MIN($D$9+Calculator!free_cash_flow,AD877+AB878))</f>
        <v/>
      </c>
      <c r="AB878" s="47" t="str">
        <f t="shared" si="13"/>
        <v/>
      </c>
      <c r="AC878" s="47" t="str">
        <f t="shared" si="14"/>
        <v/>
      </c>
      <c r="AD878" s="47" t="str">
        <f t="shared" si="15"/>
        <v/>
      </c>
    </row>
    <row r="879" ht="12.75" customHeight="1">
      <c r="A879" s="67" t="str">
        <f>IF(OR(Calculator!prev_total_owed&lt;=0,Calculator!prev_total_owed=""),"",Calculator!prev_pmt_num+1)</f>
        <v/>
      </c>
      <c r="B879" s="68" t="str">
        <f t="shared" si="1"/>
        <v/>
      </c>
      <c r="C879" s="47" t="str">
        <f>IF(A879="","",MIN(D879+Calculator!prev_prin_balance,Calculator!loan_payment+J879))</f>
        <v/>
      </c>
      <c r="D879" s="47" t="str">
        <f>IF(A879="","",ROUND($D$6/12*MAX(0,(Calculator!prev_prin_balance)),2))</f>
        <v/>
      </c>
      <c r="E879" s="47" t="str">
        <f t="shared" si="2"/>
        <v/>
      </c>
      <c r="F879" s="47" t="str">
        <f>IF(A879="","",ROUND(SUM(Calculator!prev_prin_balance,-E879),2))</f>
        <v/>
      </c>
      <c r="G879" s="69" t="str">
        <f t="shared" si="3"/>
        <v/>
      </c>
      <c r="H879" s="47" t="str">
        <f>IF(A879="","",IF(Calculator!prev_prin_balance=0,MIN(Calculator!prev_heloc_prin_balance+Calculator!prev_heloc_int_balance+K879,MAX(0,Calculator!free_cash_flow+Calculator!loan_payment))+IF($O$7="No",0,Calculator!loan_payment+$I$6),IF($O$7="No",Calculator!free_cash_flow,$I$5)))</f>
        <v/>
      </c>
      <c r="I879" s="47" t="str">
        <f>IF(A879="","",IF($O$7="Yes",$I$6+Calculator!loan_payment,0))</f>
        <v/>
      </c>
      <c r="J879" s="47" t="str">
        <f>IF(A879="","",IF(Calculator!prev_prin_balance&lt;=0,0,IF(Calculator!prev_heloc_prin_balance&lt;Calculator!free_cash_flow,MAX(0,MIN($O$6,D879+Calculator!prev_prin_balance+Calculator!loan_payment)),0)))</f>
        <v/>
      </c>
      <c r="K879" s="47" t="str">
        <f>IF(A879="","",ROUND((B879-Calculator!prev_date)*(Calculator!prev_heloc_rate/$O$8)*MAX(0,Calculator!prev_heloc_prin_balance),2))</f>
        <v/>
      </c>
      <c r="L879" s="47" t="str">
        <f>IF(A879="","",MAX(0,MIN(1*H879,Calculator!prev_heloc_int_balance+K879)))</f>
        <v/>
      </c>
      <c r="M879" s="47" t="str">
        <f>IF(A879="","",(Calculator!prev_heloc_int_balance+K879)-L879)</f>
        <v/>
      </c>
      <c r="N879" s="47" t="str">
        <f t="shared" si="4"/>
        <v/>
      </c>
      <c r="O879" s="47" t="str">
        <f>IF(A879="","",Calculator!prev_heloc_prin_balance-N879)</f>
        <v/>
      </c>
      <c r="P879" s="47" t="str">
        <f t="shared" si="16"/>
        <v/>
      </c>
      <c r="Q879" s="40"/>
      <c r="R879" s="67" t="str">
        <f t="shared" si="5"/>
        <v/>
      </c>
      <c r="S879" s="68" t="str">
        <f t="shared" si="6"/>
        <v/>
      </c>
      <c r="T879" s="47" t="str">
        <f t="shared" si="7"/>
        <v/>
      </c>
      <c r="U879" s="47" t="str">
        <f t="shared" si="8"/>
        <v/>
      </c>
      <c r="V879" s="47" t="str">
        <f t="shared" si="9"/>
        <v/>
      </c>
      <c r="W879" s="47" t="str">
        <f t="shared" si="10"/>
        <v/>
      </c>
      <c r="X879" s="40"/>
      <c r="Y879" s="67" t="str">
        <f t="shared" si="11"/>
        <v/>
      </c>
      <c r="Z879" s="68" t="str">
        <f t="shared" si="12"/>
        <v/>
      </c>
      <c r="AA879" s="47" t="str">
        <f>IF(Y879="","",MIN($D$9+Calculator!free_cash_flow,AD878+AB879))</f>
        <v/>
      </c>
      <c r="AB879" s="47" t="str">
        <f t="shared" si="13"/>
        <v/>
      </c>
      <c r="AC879" s="47" t="str">
        <f t="shared" si="14"/>
        <v/>
      </c>
      <c r="AD879" s="47" t="str">
        <f t="shared" si="15"/>
        <v/>
      </c>
    </row>
    <row r="880" ht="12.75" customHeight="1">
      <c r="A880" s="67" t="str">
        <f>IF(OR(Calculator!prev_total_owed&lt;=0,Calculator!prev_total_owed=""),"",Calculator!prev_pmt_num+1)</f>
        <v/>
      </c>
      <c r="B880" s="68" t="str">
        <f t="shared" si="1"/>
        <v/>
      </c>
      <c r="C880" s="47" t="str">
        <f>IF(A880="","",MIN(D880+Calculator!prev_prin_balance,Calculator!loan_payment+J880))</f>
        <v/>
      </c>
      <c r="D880" s="47" t="str">
        <f>IF(A880="","",ROUND($D$6/12*MAX(0,(Calculator!prev_prin_balance)),2))</f>
        <v/>
      </c>
      <c r="E880" s="47" t="str">
        <f t="shared" si="2"/>
        <v/>
      </c>
      <c r="F880" s="47" t="str">
        <f>IF(A880="","",ROUND(SUM(Calculator!prev_prin_balance,-E880),2))</f>
        <v/>
      </c>
      <c r="G880" s="69" t="str">
        <f t="shared" si="3"/>
        <v/>
      </c>
      <c r="H880" s="47" t="str">
        <f>IF(A880="","",IF(Calculator!prev_prin_balance=0,MIN(Calculator!prev_heloc_prin_balance+Calculator!prev_heloc_int_balance+K880,MAX(0,Calculator!free_cash_flow+Calculator!loan_payment))+IF($O$7="No",0,Calculator!loan_payment+$I$6),IF($O$7="No",Calculator!free_cash_flow,$I$5)))</f>
        <v/>
      </c>
      <c r="I880" s="47" t="str">
        <f>IF(A880="","",IF($O$7="Yes",$I$6+Calculator!loan_payment,0))</f>
        <v/>
      </c>
      <c r="J880" s="47" t="str">
        <f>IF(A880="","",IF(Calculator!prev_prin_balance&lt;=0,0,IF(Calculator!prev_heloc_prin_balance&lt;Calculator!free_cash_flow,MAX(0,MIN($O$6,D880+Calculator!prev_prin_balance+Calculator!loan_payment)),0)))</f>
        <v/>
      </c>
      <c r="K880" s="47" t="str">
        <f>IF(A880="","",ROUND((B880-Calculator!prev_date)*(Calculator!prev_heloc_rate/$O$8)*MAX(0,Calculator!prev_heloc_prin_balance),2))</f>
        <v/>
      </c>
      <c r="L880" s="47" t="str">
        <f>IF(A880="","",MAX(0,MIN(1*H880,Calculator!prev_heloc_int_balance+K880)))</f>
        <v/>
      </c>
      <c r="M880" s="47" t="str">
        <f>IF(A880="","",(Calculator!prev_heloc_int_balance+K880)-L880)</f>
        <v/>
      </c>
      <c r="N880" s="47" t="str">
        <f t="shared" si="4"/>
        <v/>
      </c>
      <c r="O880" s="47" t="str">
        <f>IF(A880="","",Calculator!prev_heloc_prin_balance-N880)</f>
        <v/>
      </c>
      <c r="P880" s="47" t="str">
        <f t="shared" si="16"/>
        <v/>
      </c>
      <c r="Q880" s="40"/>
      <c r="R880" s="67" t="str">
        <f t="shared" si="5"/>
        <v/>
      </c>
      <c r="S880" s="68" t="str">
        <f t="shared" si="6"/>
        <v/>
      </c>
      <c r="T880" s="47" t="str">
        <f t="shared" si="7"/>
        <v/>
      </c>
      <c r="U880" s="47" t="str">
        <f t="shared" si="8"/>
        <v/>
      </c>
      <c r="V880" s="47" t="str">
        <f t="shared" si="9"/>
        <v/>
      </c>
      <c r="W880" s="47" t="str">
        <f t="shared" si="10"/>
        <v/>
      </c>
      <c r="X880" s="40"/>
      <c r="Y880" s="67" t="str">
        <f t="shared" si="11"/>
        <v/>
      </c>
      <c r="Z880" s="68" t="str">
        <f t="shared" si="12"/>
        <v/>
      </c>
      <c r="AA880" s="47" t="str">
        <f>IF(Y880="","",MIN($D$9+Calculator!free_cash_flow,AD879+AB880))</f>
        <v/>
      </c>
      <c r="AB880" s="47" t="str">
        <f t="shared" si="13"/>
        <v/>
      </c>
      <c r="AC880" s="47" t="str">
        <f t="shared" si="14"/>
        <v/>
      </c>
      <c r="AD880" s="47" t="str">
        <f t="shared" si="15"/>
        <v/>
      </c>
    </row>
    <row r="881" ht="12.75" customHeight="1">
      <c r="A881" s="67" t="str">
        <f>IF(OR(Calculator!prev_total_owed&lt;=0,Calculator!prev_total_owed=""),"",Calculator!prev_pmt_num+1)</f>
        <v/>
      </c>
      <c r="B881" s="68" t="str">
        <f t="shared" si="1"/>
        <v/>
      </c>
      <c r="C881" s="47" t="str">
        <f>IF(A881="","",MIN(D881+Calculator!prev_prin_balance,Calculator!loan_payment+J881))</f>
        <v/>
      </c>
      <c r="D881" s="47" t="str">
        <f>IF(A881="","",ROUND($D$6/12*MAX(0,(Calculator!prev_prin_balance)),2))</f>
        <v/>
      </c>
      <c r="E881" s="47" t="str">
        <f t="shared" si="2"/>
        <v/>
      </c>
      <c r="F881" s="47" t="str">
        <f>IF(A881="","",ROUND(SUM(Calculator!prev_prin_balance,-E881),2))</f>
        <v/>
      </c>
      <c r="G881" s="69" t="str">
        <f t="shared" si="3"/>
        <v/>
      </c>
      <c r="H881" s="47" t="str">
        <f>IF(A881="","",IF(Calculator!prev_prin_balance=0,MIN(Calculator!prev_heloc_prin_balance+Calculator!prev_heloc_int_balance+K881,MAX(0,Calculator!free_cash_flow+Calculator!loan_payment))+IF($O$7="No",0,Calculator!loan_payment+$I$6),IF($O$7="No",Calculator!free_cash_flow,$I$5)))</f>
        <v/>
      </c>
      <c r="I881" s="47" t="str">
        <f>IF(A881="","",IF($O$7="Yes",$I$6+Calculator!loan_payment,0))</f>
        <v/>
      </c>
      <c r="J881" s="47" t="str">
        <f>IF(A881="","",IF(Calculator!prev_prin_balance&lt;=0,0,IF(Calculator!prev_heloc_prin_balance&lt;Calculator!free_cash_flow,MAX(0,MIN($O$6,D881+Calculator!prev_prin_balance+Calculator!loan_payment)),0)))</f>
        <v/>
      </c>
      <c r="K881" s="47" t="str">
        <f>IF(A881="","",ROUND((B881-Calculator!prev_date)*(Calculator!prev_heloc_rate/$O$8)*MAX(0,Calculator!prev_heloc_prin_balance),2))</f>
        <v/>
      </c>
      <c r="L881" s="47" t="str">
        <f>IF(A881="","",MAX(0,MIN(1*H881,Calculator!prev_heloc_int_balance+K881)))</f>
        <v/>
      </c>
      <c r="M881" s="47" t="str">
        <f>IF(A881="","",(Calculator!prev_heloc_int_balance+K881)-L881)</f>
        <v/>
      </c>
      <c r="N881" s="47" t="str">
        <f t="shared" si="4"/>
        <v/>
      </c>
      <c r="O881" s="47" t="str">
        <f>IF(A881="","",Calculator!prev_heloc_prin_balance-N881)</f>
        <v/>
      </c>
      <c r="P881" s="47" t="str">
        <f t="shared" si="16"/>
        <v/>
      </c>
      <c r="Q881" s="40"/>
      <c r="R881" s="67" t="str">
        <f t="shared" si="5"/>
        <v/>
      </c>
      <c r="S881" s="68" t="str">
        <f t="shared" si="6"/>
        <v/>
      </c>
      <c r="T881" s="47" t="str">
        <f t="shared" si="7"/>
        <v/>
      </c>
      <c r="U881" s="47" t="str">
        <f t="shared" si="8"/>
        <v/>
      </c>
      <c r="V881" s="47" t="str">
        <f t="shared" si="9"/>
        <v/>
      </c>
      <c r="W881" s="47" t="str">
        <f t="shared" si="10"/>
        <v/>
      </c>
      <c r="X881" s="40"/>
      <c r="Y881" s="67" t="str">
        <f t="shared" si="11"/>
        <v/>
      </c>
      <c r="Z881" s="68" t="str">
        <f t="shared" si="12"/>
        <v/>
      </c>
      <c r="AA881" s="47" t="str">
        <f>IF(Y881="","",MIN($D$9+Calculator!free_cash_flow,AD880+AB881))</f>
        <v/>
      </c>
      <c r="AB881" s="47" t="str">
        <f t="shared" si="13"/>
        <v/>
      </c>
      <c r="AC881" s="47" t="str">
        <f t="shared" si="14"/>
        <v/>
      </c>
      <c r="AD881" s="47" t="str">
        <f t="shared" si="15"/>
        <v/>
      </c>
    </row>
    <row r="882" ht="12.75" customHeight="1">
      <c r="A882" s="67" t="str">
        <f>IF(OR(Calculator!prev_total_owed&lt;=0,Calculator!prev_total_owed=""),"",Calculator!prev_pmt_num+1)</f>
        <v/>
      </c>
      <c r="B882" s="68" t="str">
        <f t="shared" si="1"/>
        <v/>
      </c>
      <c r="C882" s="47" t="str">
        <f>IF(A882="","",MIN(D882+Calculator!prev_prin_balance,Calculator!loan_payment+J882))</f>
        <v/>
      </c>
      <c r="D882" s="47" t="str">
        <f>IF(A882="","",ROUND($D$6/12*MAX(0,(Calculator!prev_prin_balance)),2))</f>
        <v/>
      </c>
      <c r="E882" s="47" t="str">
        <f t="shared" si="2"/>
        <v/>
      </c>
      <c r="F882" s="47" t="str">
        <f>IF(A882="","",ROUND(SUM(Calculator!prev_prin_balance,-E882),2))</f>
        <v/>
      </c>
      <c r="G882" s="69" t="str">
        <f t="shared" si="3"/>
        <v/>
      </c>
      <c r="H882" s="47" t="str">
        <f>IF(A882="","",IF(Calculator!prev_prin_balance=0,MIN(Calculator!prev_heloc_prin_balance+Calculator!prev_heloc_int_balance+K882,MAX(0,Calculator!free_cash_flow+Calculator!loan_payment))+IF($O$7="No",0,Calculator!loan_payment+$I$6),IF($O$7="No",Calculator!free_cash_flow,$I$5)))</f>
        <v/>
      </c>
      <c r="I882" s="47" t="str">
        <f>IF(A882="","",IF($O$7="Yes",$I$6+Calculator!loan_payment,0))</f>
        <v/>
      </c>
      <c r="J882" s="47" t="str">
        <f>IF(A882="","",IF(Calculator!prev_prin_balance&lt;=0,0,IF(Calculator!prev_heloc_prin_balance&lt;Calculator!free_cash_flow,MAX(0,MIN($O$6,D882+Calculator!prev_prin_balance+Calculator!loan_payment)),0)))</f>
        <v/>
      </c>
      <c r="K882" s="47" t="str">
        <f>IF(A882="","",ROUND((B882-Calculator!prev_date)*(Calculator!prev_heloc_rate/$O$8)*MAX(0,Calculator!prev_heloc_prin_balance),2))</f>
        <v/>
      </c>
      <c r="L882" s="47" t="str">
        <f>IF(A882="","",MAX(0,MIN(1*H882,Calculator!prev_heloc_int_balance+K882)))</f>
        <v/>
      </c>
      <c r="M882" s="47" t="str">
        <f>IF(A882="","",(Calculator!prev_heloc_int_balance+K882)-L882)</f>
        <v/>
      </c>
      <c r="N882" s="47" t="str">
        <f t="shared" si="4"/>
        <v/>
      </c>
      <c r="O882" s="47" t="str">
        <f>IF(A882="","",Calculator!prev_heloc_prin_balance-N882)</f>
        <v/>
      </c>
      <c r="P882" s="47" t="str">
        <f t="shared" si="16"/>
        <v/>
      </c>
      <c r="Q882" s="40"/>
      <c r="R882" s="67" t="str">
        <f t="shared" si="5"/>
        <v/>
      </c>
      <c r="S882" s="68" t="str">
        <f t="shared" si="6"/>
        <v/>
      </c>
      <c r="T882" s="47" t="str">
        <f t="shared" si="7"/>
        <v/>
      </c>
      <c r="U882" s="47" t="str">
        <f t="shared" si="8"/>
        <v/>
      </c>
      <c r="V882" s="47" t="str">
        <f t="shared" si="9"/>
        <v/>
      </c>
      <c r="W882" s="47" t="str">
        <f t="shared" si="10"/>
        <v/>
      </c>
      <c r="X882" s="40"/>
      <c r="Y882" s="67" t="str">
        <f t="shared" si="11"/>
        <v/>
      </c>
      <c r="Z882" s="68" t="str">
        <f t="shared" si="12"/>
        <v/>
      </c>
      <c r="AA882" s="47" t="str">
        <f>IF(Y882="","",MIN($D$9+Calculator!free_cash_flow,AD881+AB882))</f>
        <v/>
      </c>
      <c r="AB882" s="47" t="str">
        <f t="shared" si="13"/>
        <v/>
      </c>
      <c r="AC882" s="47" t="str">
        <f t="shared" si="14"/>
        <v/>
      </c>
      <c r="AD882" s="47" t="str">
        <f t="shared" si="15"/>
        <v/>
      </c>
    </row>
    <row r="883" ht="12.75" customHeight="1">
      <c r="A883" s="67" t="str">
        <f>IF(OR(Calculator!prev_total_owed&lt;=0,Calculator!prev_total_owed=""),"",Calculator!prev_pmt_num+1)</f>
        <v/>
      </c>
      <c r="B883" s="68" t="str">
        <f t="shared" si="1"/>
        <v/>
      </c>
      <c r="C883" s="47" t="str">
        <f>IF(A883="","",MIN(D883+Calculator!prev_prin_balance,Calculator!loan_payment+J883))</f>
        <v/>
      </c>
      <c r="D883" s="47" t="str">
        <f>IF(A883="","",ROUND($D$6/12*MAX(0,(Calculator!prev_prin_balance)),2))</f>
        <v/>
      </c>
      <c r="E883" s="47" t="str">
        <f t="shared" si="2"/>
        <v/>
      </c>
      <c r="F883" s="47" t="str">
        <f>IF(A883="","",ROUND(SUM(Calculator!prev_prin_balance,-E883),2))</f>
        <v/>
      </c>
      <c r="G883" s="69" t="str">
        <f t="shared" si="3"/>
        <v/>
      </c>
      <c r="H883" s="47" t="str">
        <f>IF(A883="","",IF(Calculator!prev_prin_balance=0,MIN(Calculator!prev_heloc_prin_balance+Calculator!prev_heloc_int_balance+K883,MAX(0,Calculator!free_cash_flow+Calculator!loan_payment))+IF($O$7="No",0,Calculator!loan_payment+$I$6),IF($O$7="No",Calculator!free_cash_flow,$I$5)))</f>
        <v/>
      </c>
      <c r="I883" s="47" t="str">
        <f>IF(A883="","",IF($O$7="Yes",$I$6+Calculator!loan_payment,0))</f>
        <v/>
      </c>
      <c r="J883" s="47" t="str">
        <f>IF(A883="","",IF(Calculator!prev_prin_balance&lt;=0,0,IF(Calculator!prev_heloc_prin_balance&lt;Calculator!free_cash_flow,MAX(0,MIN($O$6,D883+Calculator!prev_prin_balance+Calculator!loan_payment)),0)))</f>
        <v/>
      </c>
      <c r="K883" s="47" t="str">
        <f>IF(A883="","",ROUND((B883-Calculator!prev_date)*(Calculator!prev_heloc_rate/$O$8)*MAX(0,Calculator!prev_heloc_prin_balance),2))</f>
        <v/>
      </c>
      <c r="L883" s="47" t="str">
        <f>IF(A883="","",MAX(0,MIN(1*H883,Calculator!prev_heloc_int_balance+K883)))</f>
        <v/>
      </c>
      <c r="M883" s="47" t="str">
        <f>IF(A883="","",(Calculator!prev_heloc_int_balance+K883)-L883)</f>
        <v/>
      </c>
      <c r="N883" s="47" t="str">
        <f t="shared" si="4"/>
        <v/>
      </c>
      <c r="O883" s="47" t="str">
        <f>IF(A883="","",Calculator!prev_heloc_prin_balance-N883)</f>
        <v/>
      </c>
      <c r="P883" s="47" t="str">
        <f t="shared" si="16"/>
        <v/>
      </c>
      <c r="Q883" s="40"/>
      <c r="R883" s="67" t="str">
        <f t="shared" si="5"/>
        <v/>
      </c>
      <c r="S883" s="68" t="str">
        <f t="shared" si="6"/>
        <v/>
      </c>
      <c r="T883" s="47" t="str">
        <f t="shared" si="7"/>
        <v/>
      </c>
      <c r="U883" s="47" t="str">
        <f t="shared" si="8"/>
        <v/>
      </c>
      <c r="V883" s="47" t="str">
        <f t="shared" si="9"/>
        <v/>
      </c>
      <c r="W883" s="47" t="str">
        <f t="shared" si="10"/>
        <v/>
      </c>
      <c r="X883" s="40"/>
      <c r="Y883" s="67" t="str">
        <f t="shared" si="11"/>
        <v/>
      </c>
      <c r="Z883" s="68" t="str">
        <f t="shared" si="12"/>
        <v/>
      </c>
      <c r="AA883" s="47" t="str">
        <f>IF(Y883="","",MIN($D$9+Calculator!free_cash_flow,AD882+AB883))</f>
        <v/>
      </c>
      <c r="AB883" s="47" t="str">
        <f t="shared" si="13"/>
        <v/>
      </c>
      <c r="AC883" s="47" t="str">
        <f t="shared" si="14"/>
        <v/>
      </c>
      <c r="AD883" s="47" t="str">
        <f t="shared" si="15"/>
        <v/>
      </c>
    </row>
    <row r="884" ht="12.75" customHeight="1">
      <c r="A884" s="67" t="str">
        <f>IF(OR(Calculator!prev_total_owed&lt;=0,Calculator!prev_total_owed=""),"",Calculator!prev_pmt_num+1)</f>
        <v/>
      </c>
      <c r="B884" s="68" t="str">
        <f t="shared" si="1"/>
        <v/>
      </c>
      <c r="C884" s="47" t="str">
        <f>IF(A884="","",MIN(D884+Calculator!prev_prin_balance,Calculator!loan_payment+J884))</f>
        <v/>
      </c>
      <c r="D884" s="47" t="str">
        <f>IF(A884="","",ROUND($D$6/12*MAX(0,(Calculator!prev_prin_balance)),2))</f>
        <v/>
      </c>
      <c r="E884" s="47" t="str">
        <f t="shared" si="2"/>
        <v/>
      </c>
      <c r="F884" s="47" t="str">
        <f>IF(A884="","",ROUND(SUM(Calculator!prev_prin_balance,-E884),2))</f>
        <v/>
      </c>
      <c r="G884" s="69" t="str">
        <f t="shared" si="3"/>
        <v/>
      </c>
      <c r="H884" s="47" t="str">
        <f>IF(A884="","",IF(Calculator!prev_prin_balance=0,MIN(Calculator!prev_heloc_prin_balance+Calculator!prev_heloc_int_balance+K884,MAX(0,Calculator!free_cash_flow+Calculator!loan_payment))+IF($O$7="No",0,Calculator!loan_payment+$I$6),IF($O$7="No",Calculator!free_cash_flow,$I$5)))</f>
        <v/>
      </c>
      <c r="I884" s="47" t="str">
        <f>IF(A884="","",IF($O$7="Yes",$I$6+Calculator!loan_payment,0))</f>
        <v/>
      </c>
      <c r="J884" s="47" t="str">
        <f>IF(A884="","",IF(Calculator!prev_prin_balance&lt;=0,0,IF(Calculator!prev_heloc_prin_balance&lt;Calculator!free_cash_flow,MAX(0,MIN($O$6,D884+Calculator!prev_prin_balance+Calculator!loan_payment)),0)))</f>
        <v/>
      </c>
      <c r="K884" s="47" t="str">
        <f>IF(A884="","",ROUND((B884-Calculator!prev_date)*(Calculator!prev_heloc_rate/$O$8)*MAX(0,Calculator!prev_heloc_prin_balance),2))</f>
        <v/>
      </c>
      <c r="L884" s="47" t="str">
        <f>IF(A884="","",MAX(0,MIN(1*H884,Calculator!prev_heloc_int_balance+K884)))</f>
        <v/>
      </c>
      <c r="M884" s="47" t="str">
        <f>IF(A884="","",(Calculator!prev_heloc_int_balance+K884)-L884)</f>
        <v/>
      </c>
      <c r="N884" s="47" t="str">
        <f t="shared" si="4"/>
        <v/>
      </c>
      <c r="O884" s="47" t="str">
        <f>IF(A884="","",Calculator!prev_heloc_prin_balance-N884)</f>
        <v/>
      </c>
      <c r="P884" s="47" t="str">
        <f t="shared" si="16"/>
        <v/>
      </c>
      <c r="Q884" s="40"/>
      <c r="R884" s="67" t="str">
        <f t="shared" si="5"/>
        <v/>
      </c>
      <c r="S884" s="68" t="str">
        <f t="shared" si="6"/>
        <v/>
      </c>
      <c r="T884" s="47" t="str">
        <f t="shared" si="7"/>
        <v/>
      </c>
      <c r="U884" s="47" t="str">
        <f t="shared" si="8"/>
        <v/>
      </c>
      <c r="V884" s="47" t="str">
        <f t="shared" si="9"/>
        <v/>
      </c>
      <c r="W884" s="47" t="str">
        <f t="shared" si="10"/>
        <v/>
      </c>
      <c r="X884" s="40"/>
      <c r="Y884" s="67" t="str">
        <f t="shared" si="11"/>
        <v/>
      </c>
      <c r="Z884" s="68" t="str">
        <f t="shared" si="12"/>
        <v/>
      </c>
      <c r="AA884" s="47" t="str">
        <f>IF(Y884="","",MIN($D$9+Calculator!free_cash_flow,AD883+AB884))</f>
        <v/>
      </c>
      <c r="AB884" s="47" t="str">
        <f t="shared" si="13"/>
        <v/>
      </c>
      <c r="AC884" s="47" t="str">
        <f t="shared" si="14"/>
        <v/>
      </c>
      <c r="AD884" s="47" t="str">
        <f t="shared" si="15"/>
        <v/>
      </c>
    </row>
    <row r="885" ht="12.75" customHeight="1">
      <c r="A885" s="67" t="str">
        <f>IF(OR(Calculator!prev_total_owed&lt;=0,Calculator!prev_total_owed=""),"",Calculator!prev_pmt_num+1)</f>
        <v/>
      </c>
      <c r="B885" s="68" t="str">
        <f t="shared" si="1"/>
        <v/>
      </c>
      <c r="C885" s="47" t="str">
        <f>IF(A885="","",MIN(D885+Calculator!prev_prin_balance,Calculator!loan_payment+J885))</f>
        <v/>
      </c>
      <c r="D885" s="47" t="str">
        <f>IF(A885="","",ROUND($D$6/12*MAX(0,(Calculator!prev_prin_balance)),2))</f>
        <v/>
      </c>
      <c r="E885" s="47" t="str">
        <f t="shared" si="2"/>
        <v/>
      </c>
      <c r="F885" s="47" t="str">
        <f>IF(A885="","",ROUND(SUM(Calculator!prev_prin_balance,-E885),2))</f>
        <v/>
      </c>
      <c r="G885" s="69" t="str">
        <f t="shared" si="3"/>
        <v/>
      </c>
      <c r="H885" s="47" t="str">
        <f>IF(A885="","",IF(Calculator!prev_prin_balance=0,MIN(Calculator!prev_heloc_prin_balance+Calculator!prev_heloc_int_balance+K885,MAX(0,Calculator!free_cash_flow+Calculator!loan_payment))+IF($O$7="No",0,Calculator!loan_payment+$I$6),IF($O$7="No",Calculator!free_cash_flow,$I$5)))</f>
        <v/>
      </c>
      <c r="I885" s="47" t="str">
        <f>IF(A885="","",IF($O$7="Yes",$I$6+Calculator!loan_payment,0))</f>
        <v/>
      </c>
      <c r="J885" s="47" t="str">
        <f>IF(A885="","",IF(Calculator!prev_prin_balance&lt;=0,0,IF(Calculator!prev_heloc_prin_balance&lt;Calculator!free_cash_flow,MAX(0,MIN($O$6,D885+Calculator!prev_prin_balance+Calculator!loan_payment)),0)))</f>
        <v/>
      </c>
      <c r="K885" s="47" t="str">
        <f>IF(A885="","",ROUND((B885-Calculator!prev_date)*(Calculator!prev_heloc_rate/$O$8)*MAX(0,Calculator!prev_heloc_prin_balance),2))</f>
        <v/>
      </c>
      <c r="L885" s="47" t="str">
        <f>IF(A885="","",MAX(0,MIN(1*H885,Calculator!prev_heloc_int_balance+K885)))</f>
        <v/>
      </c>
      <c r="M885" s="47" t="str">
        <f>IF(A885="","",(Calculator!prev_heloc_int_balance+K885)-L885)</f>
        <v/>
      </c>
      <c r="N885" s="47" t="str">
        <f t="shared" si="4"/>
        <v/>
      </c>
      <c r="O885" s="47" t="str">
        <f>IF(A885="","",Calculator!prev_heloc_prin_balance-N885)</f>
        <v/>
      </c>
      <c r="P885" s="47" t="str">
        <f t="shared" si="16"/>
        <v/>
      </c>
      <c r="Q885" s="40"/>
      <c r="R885" s="67" t="str">
        <f t="shared" si="5"/>
        <v/>
      </c>
      <c r="S885" s="68" t="str">
        <f t="shared" si="6"/>
        <v/>
      </c>
      <c r="T885" s="47" t="str">
        <f t="shared" si="7"/>
        <v/>
      </c>
      <c r="U885" s="47" t="str">
        <f t="shared" si="8"/>
        <v/>
      </c>
      <c r="V885" s="47" t="str">
        <f t="shared" si="9"/>
        <v/>
      </c>
      <c r="W885" s="47" t="str">
        <f t="shared" si="10"/>
        <v/>
      </c>
      <c r="X885" s="40"/>
      <c r="Y885" s="67" t="str">
        <f t="shared" si="11"/>
        <v/>
      </c>
      <c r="Z885" s="68" t="str">
        <f t="shared" si="12"/>
        <v/>
      </c>
      <c r="AA885" s="47" t="str">
        <f>IF(Y885="","",MIN($D$9+Calculator!free_cash_flow,AD884+AB885))</f>
        <v/>
      </c>
      <c r="AB885" s="47" t="str">
        <f t="shared" si="13"/>
        <v/>
      </c>
      <c r="AC885" s="47" t="str">
        <f t="shared" si="14"/>
        <v/>
      </c>
      <c r="AD885" s="47" t="str">
        <f t="shared" si="15"/>
        <v/>
      </c>
    </row>
    <row r="886" ht="12.75" customHeight="1">
      <c r="A886" s="67" t="str">
        <f>IF(OR(Calculator!prev_total_owed&lt;=0,Calculator!prev_total_owed=""),"",Calculator!prev_pmt_num+1)</f>
        <v/>
      </c>
      <c r="B886" s="68" t="str">
        <f t="shared" si="1"/>
        <v/>
      </c>
      <c r="C886" s="47" t="str">
        <f>IF(A886="","",MIN(D886+Calculator!prev_prin_balance,Calculator!loan_payment+J886))</f>
        <v/>
      </c>
      <c r="D886" s="47" t="str">
        <f>IF(A886="","",ROUND($D$6/12*MAX(0,(Calculator!prev_prin_balance)),2))</f>
        <v/>
      </c>
      <c r="E886" s="47" t="str">
        <f t="shared" si="2"/>
        <v/>
      </c>
      <c r="F886" s="47" t="str">
        <f>IF(A886="","",ROUND(SUM(Calculator!prev_prin_balance,-E886),2))</f>
        <v/>
      </c>
      <c r="G886" s="69" t="str">
        <f t="shared" si="3"/>
        <v/>
      </c>
      <c r="H886" s="47" t="str">
        <f>IF(A886="","",IF(Calculator!prev_prin_balance=0,MIN(Calculator!prev_heloc_prin_balance+Calculator!prev_heloc_int_balance+K886,MAX(0,Calculator!free_cash_flow+Calculator!loan_payment))+IF($O$7="No",0,Calculator!loan_payment+$I$6),IF($O$7="No",Calculator!free_cash_flow,$I$5)))</f>
        <v/>
      </c>
      <c r="I886" s="47" t="str">
        <f>IF(A886="","",IF($O$7="Yes",$I$6+Calculator!loan_payment,0))</f>
        <v/>
      </c>
      <c r="J886" s="47" t="str">
        <f>IF(A886="","",IF(Calculator!prev_prin_balance&lt;=0,0,IF(Calculator!prev_heloc_prin_balance&lt;Calculator!free_cash_flow,MAX(0,MIN($O$6,D886+Calculator!prev_prin_balance+Calculator!loan_payment)),0)))</f>
        <v/>
      </c>
      <c r="K886" s="47" t="str">
        <f>IF(A886="","",ROUND((B886-Calculator!prev_date)*(Calculator!prev_heloc_rate/$O$8)*MAX(0,Calculator!prev_heloc_prin_balance),2))</f>
        <v/>
      </c>
      <c r="L886" s="47" t="str">
        <f>IF(A886="","",MAX(0,MIN(1*H886,Calculator!prev_heloc_int_balance+K886)))</f>
        <v/>
      </c>
      <c r="M886" s="47" t="str">
        <f>IF(A886="","",(Calculator!prev_heloc_int_balance+K886)-L886)</f>
        <v/>
      </c>
      <c r="N886" s="47" t="str">
        <f t="shared" si="4"/>
        <v/>
      </c>
      <c r="O886" s="47" t="str">
        <f>IF(A886="","",Calculator!prev_heloc_prin_balance-N886)</f>
        <v/>
      </c>
      <c r="P886" s="47" t="str">
        <f t="shared" si="16"/>
        <v/>
      </c>
      <c r="Q886" s="40"/>
      <c r="R886" s="67" t="str">
        <f t="shared" si="5"/>
        <v/>
      </c>
      <c r="S886" s="68" t="str">
        <f t="shared" si="6"/>
        <v/>
      </c>
      <c r="T886" s="47" t="str">
        <f t="shared" si="7"/>
        <v/>
      </c>
      <c r="U886" s="47" t="str">
        <f t="shared" si="8"/>
        <v/>
      </c>
      <c r="V886" s="47" t="str">
        <f t="shared" si="9"/>
        <v/>
      </c>
      <c r="W886" s="47" t="str">
        <f t="shared" si="10"/>
        <v/>
      </c>
      <c r="X886" s="40"/>
      <c r="Y886" s="67" t="str">
        <f t="shared" si="11"/>
        <v/>
      </c>
      <c r="Z886" s="68" t="str">
        <f t="shared" si="12"/>
        <v/>
      </c>
      <c r="AA886" s="47" t="str">
        <f>IF(Y886="","",MIN($D$9+Calculator!free_cash_flow,AD885+AB886))</f>
        <v/>
      </c>
      <c r="AB886" s="47" t="str">
        <f t="shared" si="13"/>
        <v/>
      </c>
      <c r="AC886" s="47" t="str">
        <f t="shared" si="14"/>
        <v/>
      </c>
      <c r="AD886" s="47" t="str">
        <f t="shared" si="15"/>
        <v/>
      </c>
    </row>
    <row r="887" ht="12.75" customHeight="1">
      <c r="A887" s="67" t="str">
        <f>IF(OR(Calculator!prev_total_owed&lt;=0,Calculator!prev_total_owed=""),"",Calculator!prev_pmt_num+1)</f>
        <v/>
      </c>
      <c r="B887" s="68" t="str">
        <f t="shared" si="1"/>
        <v/>
      </c>
      <c r="C887" s="47" t="str">
        <f>IF(A887="","",MIN(D887+Calculator!prev_prin_balance,Calculator!loan_payment+J887))</f>
        <v/>
      </c>
      <c r="D887" s="47" t="str">
        <f>IF(A887="","",ROUND($D$6/12*MAX(0,(Calculator!prev_prin_balance)),2))</f>
        <v/>
      </c>
      <c r="E887" s="47" t="str">
        <f t="shared" si="2"/>
        <v/>
      </c>
      <c r="F887" s="47" t="str">
        <f>IF(A887="","",ROUND(SUM(Calculator!prev_prin_balance,-E887),2))</f>
        <v/>
      </c>
      <c r="G887" s="69" t="str">
        <f t="shared" si="3"/>
        <v/>
      </c>
      <c r="H887" s="47" t="str">
        <f>IF(A887="","",IF(Calculator!prev_prin_balance=0,MIN(Calculator!prev_heloc_prin_balance+Calculator!prev_heloc_int_balance+K887,MAX(0,Calculator!free_cash_flow+Calculator!loan_payment))+IF($O$7="No",0,Calculator!loan_payment+$I$6),IF($O$7="No",Calculator!free_cash_flow,$I$5)))</f>
        <v/>
      </c>
      <c r="I887" s="47" t="str">
        <f>IF(A887="","",IF($O$7="Yes",$I$6+Calculator!loan_payment,0))</f>
        <v/>
      </c>
      <c r="J887" s="47" t="str">
        <f>IF(A887="","",IF(Calculator!prev_prin_balance&lt;=0,0,IF(Calculator!prev_heloc_prin_balance&lt;Calculator!free_cash_flow,MAX(0,MIN($O$6,D887+Calculator!prev_prin_balance+Calculator!loan_payment)),0)))</f>
        <v/>
      </c>
      <c r="K887" s="47" t="str">
        <f>IF(A887="","",ROUND((B887-Calculator!prev_date)*(Calculator!prev_heloc_rate/$O$8)*MAX(0,Calculator!prev_heloc_prin_balance),2))</f>
        <v/>
      </c>
      <c r="L887" s="47" t="str">
        <f>IF(A887="","",MAX(0,MIN(1*H887,Calculator!prev_heloc_int_balance+K887)))</f>
        <v/>
      </c>
      <c r="M887" s="47" t="str">
        <f>IF(A887="","",(Calculator!prev_heloc_int_balance+K887)-L887)</f>
        <v/>
      </c>
      <c r="N887" s="47" t="str">
        <f t="shared" si="4"/>
        <v/>
      </c>
      <c r="O887" s="47" t="str">
        <f>IF(A887="","",Calculator!prev_heloc_prin_balance-N887)</f>
        <v/>
      </c>
      <c r="P887" s="47" t="str">
        <f t="shared" si="16"/>
        <v/>
      </c>
      <c r="Q887" s="40"/>
      <c r="R887" s="67" t="str">
        <f t="shared" si="5"/>
        <v/>
      </c>
      <c r="S887" s="68" t="str">
        <f t="shared" si="6"/>
        <v/>
      </c>
      <c r="T887" s="47" t="str">
        <f t="shared" si="7"/>
        <v/>
      </c>
      <c r="U887" s="47" t="str">
        <f t="shared" si="8"/>
        <v/>
      </c>
      <c r="V887" s="47" t="str">
        <f t="shared" si="9"/>
        <v/>
      </c>
      <c r="W887" s="47" t="str">
        <f t="shared" si="10"/>
        <v/>
      </c>
      <c r="X887" s="40"/>
      <c r="Y887" s="67" t="str">
        <f t="shared" si="11"/>
        <v/>
      </c>
      <c r="Z887" s="68" t="str">
        <f t="shared" si="12"/>
        <v/>
      </c>
      <c r="AA887" s="47" t="str">
        <f>IF(Y887="","",MIN($D$9+Calculator!free_cash_flow,AD886+AB887))</f>
        <v/>
      </c>
      <c r="AB887" s="47" t="str">
        <f t="shared" si="13"/>
        <v/>
      </c>
      <c r="AC887" s="47" t="str">
        <f t="shared" si="14"/>
        <v/>
      </c>
      <c r="AD887" s="47" t="str">
        <f t="shared" si="15"/>
        <v/>
      </c>
    </row>
    <row r="888" ht="12.75" customHeight="1">
      <c r="A888" s="67" t="str">
        <f>IF(OR(Calculator!prev_total_owed&lt;=0,Calculator!prev_total_owed=""),"",Calculator!prev_pmt_num+1)</f>
        <v/>
      </c>
      <c r="B888" s="68" t="str">
        <f t="shared" si="1"/>
        <v/>
      </c>
      <c r="C888" s="47" t="str">
        <f>IF(A888="","",MIN(D888+Calculator!prev_prin_balance,Calculator!loan_payment+J888))</f>
        <v/>
      </c>
      <c r="D888" s="47" t="str">
        <f>IF(A888="","",ROUND($D$6/12*MAX(0,(Calculator!prev_prin_balance)),2))</f>
        <v/>
      </c>
      <c r="E888" s="47" t="str">
        <f t="shared" si="2"/>
        <v/>
      </c>
      <c r="F888" s="47" t="str">
        <f>IF(A888="","",ROUND(SUM(Calculator!prev_prin_balance,-E888),2))</f>
        <v/>
      </c>
      <c r="G888" s="69" t="str">
        <f t="shared" si="3"/>
        <v/>
      </c>
      <c r="H888" s="47" t="str">
        <f>IF(A888="","",IF(Calculator!prev_prin_balance=0,MIN(Calculator!prev_heloc_prin_balance+Calculator!prev_heloc_int_balance+K888,MAX(0,Calculator!free_cash_flow+Calculator!loan_payment))+IF($O$7="No",0,Calculator!loan_payment+$I$6),IF($O$7="No",Calculator!free_cash_flow,$I$5)))</f>
        <v/>
      </c>
      <c r="I888" s="47" t="str">
        <f>IF(A888="","",IF($O$7="Yes",$I$6+Calculator!loan_payment,0))</f>
        <v/>
      </c>
      <c r="J888" s="47" t="str">
        <f>IF(A888="","",IF(Calculator!prev_prin_balance&lt;=0,0,IF(Calculator!prev_heloc_prin_balance&lt;Calculator!free_cash_flow,MAX(0,MIN($O$6,D888+Calculator!prev_prin_balance+Calculator!loan_payment)),0)))</f>
        <v/>
      </c>
      <c r="K888" s="47" t="str">
        <f>IF(A888="","",ROUND((B888-Calculator!prev_date)*(Calculator!prev_heloc_rate/$O$8)*MAX(0,Calculator!prev_heloc_prin_balance),2))</f>
        <v/>
      </c>
      <c r="L888" s="47" t="str">
        <f>IF(A888="","",MAX(0,MIN(1*H888,Calculator!prev_heloc_int_balance+K888)))</f>
        <v/>
      </c>
      <c r="M888" s="47" t="str">
        <f>IF(A888="","",(Calculator!prev_heloc_int_balance+K888)-L888)</f>
        <v/>
      </c>
      <c r="N888" s="47" t="str">
        <f t="shared" si="4"/>
        <v/>
      </c>
      <c r="O888" s="47" t="str">
        <f>IF(A888="","",Calculator!prev_heloc_prin_balance-N888)</f>
        <v/>
      </c>
      <c r="P888" s="47" t="str">
        <f t="shared" si="16"/>
        <v/>
      </c>
      <c r="Q888" s="40"/>
      <c r="R888" s="67" t="str">
        <f t="shared" si="5"/>
        <v/>
      </c>
      <c r="S888" s="68" t="str">
        <f t="shared" si="6"/>
        <v/>
      </c>
      <c r="T888" s="47" t="str">
        <f t="shared" si="7"/>
        <v/>
      </c>
      <c r="U888" s="47" t="str">
        <f t="shared" si="8"/>
        <v/>
      </c>
      <c r="V888" s="47" t="str">
        <f t="shared" si="9"/>
        <v/>
      </c>
      <c r="W888" s="47" t="str">
        <f t="shared" si="10"/>
        <v/>
      </c>
      <c r="X888" s="40"/>
      <c r="Y888" s="67" t="str">
        <f t="shared" si="11"/>
        <v/>
      </c>
      <c r="Z888" s="68" t="str">
        <f t="shared" si="12"/>
        <v/>
      </c>
      <c r="AA888" s="47" t="str">
        <f>IF(Y888="","",MIN($D$9+Calculator!free_cash_flow,AD887+AB888))</f>
        <v/>
      </c>
      <c r="AB888" s="47" t="str">
        <f t="shared" si="13"/>
        <v/>
      </c>
      <c r="AC888" s="47" t="str">
        <f t="shared" si="14"/>
        <v/>
      </c>
      <c r="AD888" s="47" t="str">
        <f t="shared" si="15"/>
        <v/>
      </c>
    </row>
    <row r="889" ht="12.75" customHeight="1">
      <c r="A889" s="67" t="str">
        <f>IF(OR(Calculator!prev_total_owed&lt;=0,Calculator!prev_total_owed=""),"",Calculator!prev_pmt_num+1)</f>
        <v/>
      </c>
      <c r="B889" s="68" t="str">
        <f t="shared" si="1"/>
        <v/>
      </c>
      <c r="C889" s="47" t="str">
        <f>IF(A889="","",MIN(D889+Calculator!prev_prin_balance,Calculator!loan_payment+J889))</f>
        <v/>
      </c>
      <c r="D889" s="47" t="str">
        <f>IF(A889="","",ROUND($D$6/12*MAX(0,(Calculator!prev_prin_balance)),2))</f>
        <v/>
      </c>
      <c r="E889" s="47" t="str">
        <f t="shared" si="2"/>
        <v/>
      </c>
      <c r="F889" s="47" t="str">
        <f>IF(A889="","",ROUND(SUM(Calculator!prev_prin_balance,-E889),2))</f>
        <v/>
      </c>
      <c r="G889" s="69" t="str">
        <f t="shared" si="3"/>
        <v/>
      </c>
      <c r="H889" s="47" t="str">
        <f>IF(A889="","",IF(Calculator!prev_prin_balance=0,MIN(Calculator!prev_heloc_prin_balance+Calculator!prev_heloc_int_balance+K889,MAX(0,Calculator!free_cash_flow+Calculator!loan_payment))+IF($O$7="No",0,Calculator!loan_payment+$I$6),IF($O$7="No",Calculator!free_cash_flow,$I$5)))</f>
        <v/>
      </c>
      <c r="I889" s="47" t="str">
        <f>IF(A889="","",IF($O$7="Yes",$I$6+Calculator!loan_payment,0))</f>
        <v/>
      </c>
      <c r="J889" s="47" t="str">
        <f>IF(A889="","",IF(Calculator!prev_prin_balance&lt;=0,0,IF(Calculator!prev_heloc_prin_balance&lt;Calculator!free_cash_flow,MAX(0,MIN($O$6,D889+Calculator!prev_prin_balance+Calculator!loan_payment)),0)))</f>
        <v/>
      </c>
      <c r="K889" s="47" t="str">
        <f>IF(A889="","",ROUND((B889-Calculator!prev_date)*(Calculator!prev_heloc_rate/$O$8)*MAX(0,Calculator!prev_heloc_prin_balance),2))</f>
        <v/>
      </c>
      <c r="L889" s="47" t="str">
        <f>IF(A889="","",MAX(0,MIN(1*H889,Calculator!prev_heloc_int_balance+K889)))</f>
        <v/>
      </c>
      <c r="M889" s="47" t="str">
        <f>IF(A889="","",(Calculator!prev_heloc_int_balance+K889)-L889)</f>
        <v/>
      </c>
      <c r="N889" s="47" t="str">
        <f t="shared" si="4"/>
        <v/>
      </c>
      <c r="O889" s="47" t="str">
        <f>IF(A889="","",Calculator!prev_heloc_prin_balance-N889)</f>
        <v/>
      </c>
      <c r="P889" s="47" t="str">
        <f t="shared" si="16"/>
        <v/>
      </c>
      <c r="Q889" s="40"/>
      <c r="R889" s="67" t="str">
        <f t="shared" si="5"/>
        <v/>
      </c>
      <c r="S889" s="68" t="str">
        <f t="shared" si="6"/>
        <v/>
      </c>
      <c r="T889" s="47" t="str">
        <f t="shared" si="7"/>
        <v/>
      </c>
      <c r="U889" s="47" t="str">
        <f t="shared" si="8"/>
        <v/>
      </c>
      <c r="V889" s="47" t="str">
        <f t="shared" si="9"/>
        <v/>
      </c>
      <c r="W889" s="47" t="str">
        <f t="shared" si="10"/>
        <v/>
      </c>
      <c r="X889" s="40"/>
      <c r="Y889" s="67" t="str">
        <f t="shared" si="11"/>
        <v/>
      </c>
      <c r="Z889" s="68" t="str">
        <f t="shared" si="12"/>
        <v/>
      </c>
      <c r="AA889" s="47" t="str">
        <f>IF(Y889="","",MIN($D$9+Calculator!free_cash_flow,AD888+AB889))</f>
        <v/>
      </c>
      <c r="AB889" s="47" t="str">
        <f t="shared" si="13"/>
        <v/>
      </c>
      <c r="AC889" s="47" t="str">
        <f t="shared" si="14"/>
        <v/>
      </c>
      <c r="AD889" s="47" t="str">
        <f t="shared" si="15"/>
        <v/>
      </c>
    </row>
    <row r="890" ht="12.75" customHeight="1">
      <c r="A890" s="67" t="str">
        <f>IF(OR(Calculator!prev_total_owed&lt;=0,Calculator!prev_total_owed=""),"",Calculator!prev_pmt_num+1)</f>
        <v/>
      </c>
      <c r="B890" s="68" t="str">
        <f t="shared" si="1"/>
        <v/>
      </c>
      <c r="C890" s="47" t="str">
        <f>IF(A890="","",MIN(D890+Calculator!prev_prin_balance,Calculator!loan_payment+J890))</f>
        <v/>
      </c>
      <c r="D890" s="47" t="str">
        <f>IF(A890="","",ROUND($D$6/12*MAX(0,(Calculator!prev_prin_balance)),2))</f>
        <v/>
      </c>
      <c r="E890" s="47" t="str">
        <f t="shared" si="2"/>
        <v/>
      </c>
      <c r="F890" s="47" t="str">
        <f>IF(A890="","",ROUND(SUM(Calculator!prev_prin_balance,-E890),2))</f>
        <v/>
      </c>
      <c r="G890" s="69" t="str">
        <f t="shared" si="3"/>
        <v/>
      </c>
      <c r="H890" s="47" t="str">
        <f>IF(A890="","",IF(Calculator!prev_prin_balance=0,MIN(Calculator!prev_heloc_prin_balance+Calculator!prev_heloc_int_balance+K890,MAX(0,Calculator!free_cash_flow+Calculator!loan_payment))+IF($O$7="No",0,Calculator!loan_payment+$I$6),IF($O$7="No",Calculator!free_cash_flow,$I$5)))</f>
        <v/>
      </c>
      <c r="I890" s="47" t="str">
        <f>IF(A890="","",IF($O$7="Yes",$I$6+Calculator!loan_payment,0))</f>
        <v/>
      </c>
      <c r="J890" s="47" t="str">
        <f>IF(A890="","",IF(Calculator!prev_prin_balance&lt;=0,0,IF(Calculator!prev_heloc_prin_balance&lt;Calculator!free_cash_flow,MAX(0,MIN($O$6,D890+Calculator!prev_prin_balance+Calculator!loan_payment)),0)))</f>
        <v/>
      </c>
      <c r="K890" s="47" t="str">
        <f>IF(A890="","",ROUND((B890-Calculator!prev_date)*(Calculator!prev_heloc_rate/$O$8)*MAX(0,Calculator!prev_heloc_prin_balance),2))</f>
        <v/>
      </c>
      <c r="L890" s="47" t="str">
        <f>IF(A890="","",MAX(0,MIN(1*H890,Calculator!prev_heloc_int_balance+K890)))</f>
        <v/>
      </c>
      <c r="M890" s="47" t="str">
        <f>IF(A890="","",(Calculator!prev_heloc_int_balance+K890)-L890)</f>
        <v/>
      </c>
      <c r="N890" s="47" t="str">
        <f t="shared" si="4"/>
        <v/>
      </c>
      <c r="O890" s="47" t="str">
        <f>IF(A890="","",Calculator!prev_heloc_prin_balance-N890)</f>
        <v/>
      </c>
      <c r="P890" s="47" t="str">
        <f t="shared" si="16"/>
        <v/>
      </c>
      <c r="Q890" s="40"/>
      <c r="R890" s="67" t="str">
        <f t="shared" si="5"/>
        <v/>
      </c>
      <c r="S890" s="68" t="str">
        <f t="shared" si="6"/>
        <v/>
      </c>
      <c r="T890" s="47" t="str">
        <f t="shared" si="7"/>
        <v/>
      </c>
      <c r="U890" s="47" t="str">
        <f t="shared" si="8"/>
        <v/>
      </c>
      <c r="V890" s="47" t="str">
        <f t="shared" si="9"/>
        <v/>
      </c>
      <c r="W890" s="47" t="str">
        <f t="shared" si="10"/>
        <v/>
      </c>
      <c r="X890" s="40"/>
      <c r="Y890" s="67" t="str">
        <f t="shared" si="11"/>
        <v/>
      </c>
      <c r="Z890" s="68" t="str">
        <f t="shared" si="12"/>
        <v/>
      </c>
      <c r="AA890" s="47" t="str">
        <f>IF(Y890="","",MIN($D$9+Calculator!free_cash_flow,AD889+AB890))</f>
        <v/>
      </c>
      <c r="AB890" s="47" t="str">
        <f t="shared" si="13"/>
        <v/>
      </c>
      <c r="AC890" s="47" t="str">
        <f t="shared" si="14"/>
        <v/>
      </c>
      <c r="AD890" s="47" t="str">
        <f t="shared" si="15"/>
        <v/>
      </c>
    </row>
    <row r="891" ht="12.75" customHeight="1">
      <c r="A891" s="67" t="str">
        <f>IF(OR(Calculator!prev_total_owed&lt;=0,Calculator!prev_total_owed=""),"",Calculator!prev_pmt_num+1)</f>
        <v/>
      </c>
      <c r="B891" s="68" t="str">
        <f t="shared" si="1"/>
        <v/>
      </c>
      <c r="C891" s="47" t="str">
        <f>IF(A891="","",MIN(D891+Calculator!prev_prin_balance,Calculator!loan_payment+J891))</f>
        <v/>
      </c>
      <c r="D891" s="47" t="str">
        <f>IF(A891="","",ROUND($D$6/12*MAX(0,(Calculator!prev_prin_balance)),2))</f>
        <v/>
      </c>
      <c r="E891" s="47" t="str">
        <f t="shared" si="2"/>
        <v/>
      </c>
      <c r="F891" s="47" t="str">
        <f>IF(A891="","",ROUND(SUM(Calculator!prev_prin_balance,-E891),2))</f>
        <v/>
      </c>
      <c r="G891" s="69" t="str">
        <f t="shared" si="3"/>
        <v/>
      </c>
      <c r="H891" s="47" t="str">
        <f>IF(A891="","",IF(Calculator!prev_prin_balance=0,MIN(Calculator!prev_heloc_prin_balance+Calculator!prev_heloc_int_balance+K891,MAX(0,Calculator!free_cash_flow+Calculator!loan_payment))+IF($O$7="No",0,Calculator!loan_payment+$I$6),IF($O$7="No",Calculator!free_cash_flow,$I$5)))</f>
        <v/>
      </c>
      <c r="I891" s="47" t="str">
        <f>IF(A891="","",IF($O$7="Yes",$I$6+Calculator!loan_payment,0))</f>
        <v/>
      </c>
      <c r="J891" s="47" t="str">
        <f>IF(A891="","",IF(Calculator!prev_prin_balance&lt;=0,0,IF(Calculator!prev_heloc_prin_balance&lt;Calculator!free_cash_flow,MAX(0,MIN($O$6,D891+Calculator!prev_prin_balance+Calculator!loan_payment)),0)))</f>
        <v/>
      </c>
      <c r="K891" s="47" t="str">
        <f>IF(A891="","",ROUND((B891-Calculator!prev_date)*(Calculator!prev_heloc_rate/$O$8)*MAX(0,Calculator!prev_heloc_prin_balance),2))</f>
        <v/>
      </c>
      <c r="L891" s="47" t="str">
        <f>IF(A891="","",MAX(0,MIN(1*H891,Calculator!prev_heloc_int_balance+K891)))</f>
        <v/>
      </c>
      <c r="M891" s="47" t="str">
        <f>IF(A891="","",(Calculator!prev_heloc_int_balance+K891)-L891)</f>
        <v/>
      </c>
      <c r="N891" s="47" t="str">
        <f t="shared" si="4"/>
        <v/>
      </c>
      <c r="O891" s="47" t="str">
        <f>IF(A891="","",Calculator!prev_heloc_prin_balance-N891)</f>
        <v/>
      </c>
      <c r="P891" s="47" t="str">
        <f t="shared" si="16"/>
        <v/>
      </c>
      <c r="Q891" s="40"/>
      <c r="R891" s="67" t="str">
        <f t="shared" si="5"/>
        <v/>
      </c>
      <c r="S891" s="68" t="str">
        <f t="shared" si="6"/>
        <v/>
      </c>
      <c r="T891" s="47" t="str">
        <f t="shared" si="7"/>
        <v/>
      </c>
      <c r="U891" s="47" t="str">
        <f t="shared" si="8"/>
        <v/>
      </c>
      <c r="V891" s="47" t="str">
        <f t="shared" si="9"/>
        <v/>
      </c>
      <c r="W891" s="47" t="str">
        <f t="shared" si="10"/>
        <v/>
      </c>
      <c r="X891" s="40"/>
      <c r="Y891" s="67" t="str">
        <f t="shared" si="11"/>
        <v/>
      </c>
      <c r="Z891" s="68" t="str">
        <f t="shared" si="12"/>
        <v/>
      </c>
      <c r="AA891" s="47" t="str">
        <f>IF(Y891="","",MIN($D$9+Calculator!free_cash_flow,AD890+AB891))</f>
        <v/>
      </c>
      <c r="AB891" s="47" t="str">
        <f t="shared" si="13"/>
        <v/>
      </c>
      <c r="AC891" s="47" t="str">
        <f t="shared" si="14"/>
        <v/>
      </c>
      <c r="AD891" s="47" t="str">
        <f t="shared" si="15"/>
        <v/>
      </c>
    </row>
    <row r="892" ht="12.75" customHeight="1">
      <c r="A892" s="67" t="str">
        <f>IF(OR(Calculator!prev_total_owed&lt;=0,Calculator!prev_total_owed=""),"",Calculator!prev_pmt_num+1)</f>
        <v/>
      </c>
      <c r="B892" s="68" t="str">
        <f t="shared" si="1"/>
        <v/>
      </c>
      <c r="C892" s="47" t="str">
        <f>IF(A892="","",MIN(D892+Calculator!prev_prin_balance,Calculator!loan_payment+J892))</f>
        <v/>
      </c>
      <c r="D892" s="47" t="str">
        <f>IF(A892="","",ROUND($D$6/12*MAX(0,(Calculator!prev_prin_balance)),2))</f>
        <v/>
      </c>
      <c r="E892" s="47" t="str">
        <f t="shared" si="2"/>
        <v/>
      </c>
      <c r="F892" s="47" t="str">
        <f>IF(A892="","",ROUND(SUM(Calculator!prev_prin_balance,-E892),2))</f>
        <v/>
      </c>
      <c r="G892" s="69" t="str">
        <f t="shared" si="3"/>
        <v/>
      </c>
      <c r="H892" s="47" t="str">
        <f>IF(A892="","",IF(Calculator!prev_prin_balance=0,MIN(Calculator!prev_heloc_prin_balance+Calculator!prev_heloc_int_balance+K892,MAX(0,Calculator!free_cash_flow+Calculator!loan_payment))+IF($O$7="No",0,Calculator!loan_payment+$I$6),IF($O$7="No",Calculator!free_cash_flow,$I$5)))</f>
        <v/>
      </c>
      <c r="I892" s="47" t="str">
        <f>IF(A892="","",IF($O$7="Yes",$I$6+Calculator!loan_payment,0))</f>
        <v/>
      </c>
      <c r="J892" s="47" t="str">
        <f>IF(A892="","",IF(Calculator!prev_prin_balance&lt;=0,0,IF(Calculator!prev_heloc_prin_balance&lt;Calculator!free_cash_flow,MAX(0,MIN($O$6,D892+Calculator!prev_prin_balance+Calculator!loan_payment)),0)))</f>
        <v/>
      </c>
      <c r="K892" s="47" t="str">
        <f>IF(A892="","",ROUND((B892-Calculator!prev_date)*(Calculator!prev_heloc_rate/$O$8)*MAX(0,Calculator!prev_heloc_prin_balance),2))</f>
        <v/>
      </c>
      <c r="L892" s="47" t="str">
        <f>IF(A892="","",MAX(0,MIN(1*H892,Calculator!prev_heloc_int_balance+K892)))</f>
        <v/>
      </c>
      <c r="M892" s="47" t="str">
        <f>IF(A892="","",(Calculator!prev_heloc_int_balance+K892)-L892)</f>
        <v/>
      </c>
      <c r="N892" s="47" t="str">
        <f t="shared" si="4"/>
        <v/>
      </c>
      <c r="O892" s="47" t="str">
        <f>IF(A892="","",Calculator!prev_heloc_prin_balance-N892)</f>
        <v/>
      </c>
      <c r="P892" s="47" t="str">
        <f t="shared" si="16"/>
        <v/>
      </c>
      <c r="Q892" s="40"/>
      <c r="R892" s="67" t="str">
        <f t="shared" si="5"/>
        <v/>
      </c>
      <c r="S892" s="68" t="str">
        <f t="shared" si="6"/>
        <v/>
      </c>
      <c r="T892" s="47" t="str">
        <f t="shared" si="7"/>
        <v/>
      </c>
      <c r="U892" s="47" t="str">
        <f t="shared" si="8"/>
        <v/>
      </c>
      <c r="V892" s="47" t="str">
        <f t="shared" si="9"/>
        <v/>
      </c>
      <c r="W892" s="47" t="str">
        <f t="shared" si="10"/>
        <v/>
      </c>
      <c r="X892" s="40"/>
      <c r="Y892" s="67" t="str">
        <f t="shared" si="11"/>
        <v/>
      </c>
      <c r="Z892" s="68" t="str">
        <f t="shared" si="12"/>
        <v/>
      </c>
      <c r="AA892" s="47" t="str">
        <f>IF(Y892="","",MIN($D$9+Calculator!free_cash_flow,AD891+AB892))</f>
        <v/>
      </c>
      <c r="AB892" s="47" t="str">
        <f t="shared" si="13"/>
        <v/>
      </c>
      <c r="AC892" s="47" t="str">
        <f t="shared" si="14"/>
        <v/>
      </c>
      <c r="AD892" s="47" t="str">
        <f t="shared" si="15"/>
        <v/>
      </c>
    </row>
    <row r="893" ht="12.75" customHeight="1">
      <c r="A893" s="67" t="str">
        <f>IF(OR(Calculator!prev_total_owed&lt;=0,Calculator!prev_total_owed=""),"",Calculator!prev_pmt_num+1)</f>
        <v/>
      </c>
      <c r="B893" s="68" t="str">
        <f t="shared" si="1"/>
        <v/>
      </c>
      <c r="C893" s="47" t="str">
        <f>IF(A893="","",MIN(D893+Calculator!prev_prin_balance,Calculator!loan_payment+J893))</f>
        <v/>
      </c>
      <c r="D893" s="47" t="str">
        <f>IF(A893="","",ROUND($D$6/12*MAX(0,(Calculator!prev_prin_balance)),2))</f>
        <v/>
      </c>
      <c r="E893" s="47" t="str">
        <f t="shared" si="2"/>
        <v/>
      </c>
      <c r="F893" s="47" t="str">
        <f>IF(A893="","",ROUND(SUM(Calculator!prev_prin_balance,-E893),2))</f>
        <v/>
      </c>
      <c r="G893" s="69" t="str">
        <f t="shared" si="3"/>
        <v/>
      </c>
      <c r="H893" s="47" t="str">
        <f>IF(A893="","",IF(Calculator!prev_prin_balance=0,MIN(Calculator!prev_heloc_prin_balance+Calculator!prev_heloc_int_balance+K893,MAX(0,Calculator!free_cash_flow+Calculator!loan_payment))+IF($O$7="No",0,Calculator!loan_payment+$I$6),IF($O$7="No",Calculator!free_cash_flow,$I$5)))</f>
        <v/>
      </c>
      <c r="I893" s="47" t="str">
        <f>IF(A893="","",IF($O$7="Yes",$I$6+Calculator!loan_payment,0))</f>
        <v/>
      </c>
      <c r="J893" s="47" t="str">
        <f>IF(A893="","",IF(Calculator!prev_prin_balance&lt;=0,0,IF(Calculator!prev_heloc_prin_balance&lt;Calculator!free_cash_flow,MAX(0,MIN($O$6,D893+Calculator!prev_prin_balance+Calculator!loan_payment)),0)))</f>
        <v/>
      </c>
      <c r="K893" s="47" t="str">
        <f>IF(A893="","",ROUND((B893-Calculator!prev_date)*(Calculator!prev_heloc_rate/$O$8)*MAX(0,Calculator!prev_heloc_prin_balance),2))</f>
        <v/>
      </c>
      <c r="L893" s="47" t="str">
        <f>IF(A893="","",MAX(0,MIN(1*H893,Calculator!prev_heloc_int_balance+K893)))</f>
        <v/>
      </c>
      <c r="M893" s="47" t="str">
        <f>IF(A893="","",(Calculator!prev_heloc_int_balance+K893)-L893)</f>
        <v/>
      </c>
      <c r="N893" s="47" t="str">
        <f t="shared" si="4"/>
        <v/>
      </c>
      <c r="O893" s="47" t="str">
        <f>IF(A893="","",Calculator!prev_heloc_prin_balance-N893)</f>
        <v/>
      </c>
      <c r="P893" s="47" t="str">
        <f t="shared" si="16"/>
        <v/>
      </c>
      <c r="Q893" s="40"/>
      <c r="R893" s="67" t="str">
        <f t="shared" si="5"/>
        <v/>
      </c>
      <c r="S893" s="68" t="str">
        <f t="shared" si="6"/>
        <v/>
      </c>
      <c r="T893" s="47" t="str">
        <f t="shared" si="7"/>
        <v/>
      </c>
      <c r="U893" s="47" t="str">
        <f t="shared" si="8"/>
        <v/>
      </c>
      <c r="V893" s="47" t="str">
        <f t="shared" si="9"/>
        <v/>
      </c>
      <c r="W893" s="47" t="str">
        <f t="shared" si="10"/>
        <v/>
      </c>
      <c r="X893" s="40"/>
      <c r="Y893" s="67" t="str">
        <f t="shared" si="11"/>
        <v/>
      </c>
      <c r="Z893" s="68" t="str">
        <f t="shared" si="12"/>
        <v/>
      </c>
      <c r="AA893" s="47" t="str">
        <f>IF(Y893="","",MIN($D$9+Calculator!free_cash_flow,AD892+AB893))</f>
        <v/>
      </c>
      <c r="AB893" s="47" t="str">
        <f t="shared" si="13"/>
        <v/>
      </c>
      <c r="AC893" s="47" t="str">
        <f t="shared" si="14"/>
        <v/>
      </c>
      <c r="AD893" s="47" t="str">
        <f t="shared" si="15"/>
        <v/>
      </c>
    </row>
    <row r="894" ht="12.75" customHeight="1">
      <c r="A894" s="67" t="str">
        <f>IF(OR(Calculator!prev_total_owed&lt;=0,Calculator!prev_total_owed=""),"",Calculator!prev_pmt_num+1)</f>
        <v/>
      </c>
      <c r="B894" s="68" t="str">
        <f t="shared" si="1"/>
        <v/>
      </c>
      <c r="C894" s="47" t="str">
        <f>IF(A894="","",MIN(D894+Calculator!prev_prin_balance,Calculator!loan_payment+J894))</f>
        <v/>
      </c>
      <c r="D894" s="47" t="str">
        <f>IF(A894="","",ROUND($D$6/12*MAX(0,(Calculator!prev_prin_balance)),2))</f>
        <v/>
      </c>
      <c r="E894" s="47" t="str">
        <f t="shared" si="2"/>
        <v/>
      </c>
      <c r="F894" s="47" t="str">
        <f>IF(A894="","",ROUND(SUM(Calculator!prev_prin_balance,-E894),2))</f>
        <v/>
      </c>
      <c r="G894" s="69" t="str">
        <f t="shared" si="3"/>
        <v/>
      </c>
      <c r="H894" s="47" t="str">
        <f>IF(A894="","",IF(Calculator!prev_prin_balance=0,MIN(Calculator!prev_heloc_prin_balance+Calculator!prev_heloc_int_balance+K894,MAX(0,Calculator!free_cash_flow+Calculator!loan_payment))+IF($O$7="No",0,Calculator!loan_payment+$I$6),IF($O$7="No",Calculator!free_cash_flow,$I$5)))</f>
        <v/>
      </c>
      <c r="I894" s="47" t="str">
        <f>IF(A894="","",IF($O$7="Yes",$I$6+Calculator!loan_payment,0))</f>
        <v/>
      </c>
      <c r="J894" s="47" t="str">
        <f>IF(A894="","",IF(Calculator!prev_prin_balance&lt;=0,0,IF(Calculator!prev_heloc_prin_balance&lt;Calculator!free_cash_flow,MAX(0,MIN($O$6,D894+Calculator!prev_prin_balance+Calculator!loan_payment)),0)))</f>
        <v/>
      </c>
      <c r="K894" s="47" t="str">
        <f>IF(A894="","",ROUND((B894-Calculator!prev_date)*(Calculator!prev_heloc_rate/$O$8)*MAX(0,Calculator!prev_heloc_prin_balance),2))</f>
        <v/>
      </c>
      <c r="L894" s="47" t="str">
        <f>IF(A894="","",MAX(0,MIN(1*H894,Calculator!prev_heloc_int_balance+K894)))</f>
        <v/>
      </c>
      <c r="M894" s="47" t="str">
        <f>IF(A894="","",(Calculator!prev_heloc_int_balance+K894)-L894)</f>
        <v/>
      </c>
      <c r="N894" s="47" t="str">
        <f t="shared" si="4"/>
        <v/>
      </c>
      <c r="O894" s="47" t="str">
        <f>IF(A894="","",Calculator!prev_heloc_prin_balance-N894)</f>
        <v/>
      </c>
      <c r="P894" s="47" t="str">
        <f t="shared" si="16"/>
        <v/>
      </c>
      <c r="Q894" s="40"/>
      <c r="R894" s="67" t="str">
        <f t="shared" si="5"/>
        <v/>
      </c>
      <c r="S894" s="68" t="str">
        <f t="shared" si="6"/>
        <v/>
      </c>
      <c r="T894" s="47" t="str">
        <f t="shared" si="7"/>
        <v/>
      </c>
      <c r="U894" s="47" t="str">
        <f t="shared" si="8"/>
        <v/>
      </c>
      <c r="V894" s="47" t="str">
        <f t="shared" si="9"/>
        <v/>
      </c>
      <c r="W894" s="47" t="str">
        <f t="shared" si="10"/>
        <v/>
      </c>
      <c r="X894" s="40"/>
      <c r="Y894" s="67" t="str">
        <f t="shared" si="11"/>
        <v/>
      </c>
      <c r="Z894" s="68" t="str">
        <f t="shared" si="12"/>
        <v/>
      </c>
      <c r="AA894" s="47" t="str">
        <f>IF(Y894="","",MIN($D$9+Calculator!free_cash_flow,AD893+AB894))</f>
        <v/>
      </c>
      <c r="AB894" s="47" t="str">
        <f t="shared" si="13"/>
        <v/>
      </c>
      <c r="AC894" s="47" t="str">
        <f t="shared" si="14"/>
        <v/>
      </c>
      <c r="AD894" s="47" t="str">
        <f t="shared" si="15"/>
        <v/>
      </c>
    </row>
    <row r="895" ht="12.75" customHeight="1">
      <c r="A895" s="67" t="str">
        <f>IF(OR(Calculator!prev_total_owed&lt;=0,Calculator!prev_total_owed=""),"",Calculator!prev_pmt_num+1)</f>
        <v/>
      </c>
      <c r="B895" s="68" t="str">
        <f t="shared" si="1"/>
        <v/>
      </c>
      <c r="C895" s="47" t="str">
        <f>IF(A895="","",MIN(D895+Calculator!prev_prin_balance,Calculator!loan_payment+J895))</f>
        <v/>
      </c>
      <c r="D895" s="47" t="str">
        <f>IF(A895="","",ROUND($D$6/12*MAX(0,(Calculator!prev_prin_balance)),2))</f>
        <v/>
      </c>
      <c r="E895" s="47" t="str">
        <f t="shared" si="2"/>
        <v/>
      </c>
      <c r="F895" s="47" t="str">
        <f>IF(A895="","",ROUND(SUM(Calculator!prev_prin_balance,-E895),2))</f>
        <v/>
      </c>
      <c r="G895" s="69" t="str">
        <f t="shared" si="3"/>
        <v/>
      </c>
      <c r="H895" s="47" t="str">
        <f>IF(A895="","",IF(Calculator!prev_prin_balance=0,MIN(Calculator!prev_heloc_prin_balance+Calculator!prev_heloc_int_balance+K895,MAX(0,Calculator!free_cash_flow+Calculator!loan_payment))+IF($O$7="No",0,Calculator!loan_payment+$I$6),IF($O$7="No",Calculator!free_cash_flow,$I$5)))</f>
        <v/>
      </c>
      <c r="I895" s="47" t="str">
        <f>IF(A895="","",IF($O$7="Yes",$I$6+Calculator!loan_payment,0))</f>
        <v/>
      </c>
      <c r="J895" s="47" t="str">
        <f>IF(A895="","",IF(Calculator!prev_prin_balance&lt;=0,0,IF(Calculator!prev_heloc_prin_balance&lt;Calculator!free_cash_flow,MAX(0,MIN($O$6,D895+Calculator!prev_prin_balance+Calculator!loan_payment)),0)))</f>
        <v/>
      </c>
      <c r="K895" s="47" t="str">
        <f>IF(A895="","",ROUND((B895-Calculator!prev_date)*(Calculator!prev_heloc_rate/$O$8)*MAX(0,Calculator!prev_heloc_prin_balance),2))</f>
        <v/>
      </c>
      <c r="L895" s="47" t="str">
        <f>IF(A895="","",MAX(0,MIN(1*H895,Calculator!prev_heloc_int_balance+K895)))</f>
        <v/>
      </c>
      <c r="M895" s="47" t="str">
        <f>IF(A895="","",(Calculator!prev_heloc_int_balance+K895)-L895)</f>
        <v/>
      </c>
      <c r="N895" s="47" t="str">
        <f t="shared" si="4"/>
        <v/>
      </c>
      <c r="O895" s="47" t="str">
        <f>IF(A895="","",Calculator!prev_heloc_prin_balance-N895)</f>
        <v/>
      </c>
      <c r="P895" s="47" t="str">
        <f t="shared" si="16"/>
        <v/>
      </c>
      <c r="Q895" s="40"/>
      <c r="R895" s="67" t="str">
        <f t="shared" si="5"/>
        <v/>
      </c>
      <c r="S895" s="68" t="str">
        <f t="shared" si="6"/>
        <v/>
      </c>
      <c r="T895" s="47" t="str">
        <f t="shared" si="7"/>
        <v/>
      </c>
      <c r="U895" s="47" t="str">
        <f t="shared" si="8"/>
        <v/>
      </c>
      <c r="V895" s="47" t="str">
        <f t="shared" si="9"/>
        <v/>
      </c>
      <c r="W895" s="47" t="str">
        <f t="shared" si="10"/>
        <v/>
      </c>
      <c r="X895" s="40"/>
      <c r="Y895" s="67" t="str">
        <f t="shared" si="11"/>
        <v/>
      </c>
      <c r="Z895" s="68" t="str">
        <f t="shared" si="12"/>
        <v/>
      </c>
      <c r="AA895" s="47" t="str">
        <f>IF(Y895="","",MIN($D$9+Calculator!free_cash_flow,AD894+AB895))</f>
        <v/>
      </c>
      <c r="AB895" s="47" t="str">
        <f t="shared" si="13"/>
        <v/>
      </c>
      <c r="AC895" s="47" t="str">
        <f t="shared" si="14"/>
        <v/>
      </c>
      <c r="AD895" s="47" t="str">
        <f t="shared" si="15"/>
        <v/>
      </c>
    </row>
    <row r="896" ht="12.75" customHeight="1">
      <c r="A896" s="67" t="str">
        <f>IF(OR(Calculator!prev_total_owed&lt;=0,Calculator!prev_total_owed=""),"",Calculator!prev_pmt_num+1)</f>
        <v/>
      </c>
      <c r="B896" s="68" t="str">
        <f t="shared" si="1"/>
        <v/>
      </c>
      <c r="C896" s="47" t="str">
        <f>IF(A896="","",MIN(D896+Calculator!prev_prin_balance,Calculator!loan_payment+J896))</f>
        <v/>
      </c>
      <c r="D896" s="47" t="str">
        <f>IF(A896="","",ROUND($D$6/12*MAX(0,(Calculator!prev_prin_balance)),2))</f>
        <v/>
      </c>
      <c r="E896" s="47" t="str">
        <f t="shared" si="2"/>
        <v/>
      </c>
      <c r="F896" s="47" t="str">
        <f>IF(A896="","",ROUND(SUM(Calculator!prev_prin_balance,-E896),2))</f>
        <v/>
      </c>
      <c r="G896" s="69" t="str">
        <f t="shared" si="3"/>
        <v/>
      </c>
      <c r="H896" s="47" t="str">
        <f>IF(A896="","",IF(Calculator!prev_prin_balance=0,MIN(Calculator!prev_heloc_prin_balance+Calculator!prev_heloc_int_balance+K896,MAX(0,Calculator!free_cash_flow+Calculator!loan_payment))+IF($O$7="No",0,Calculator!loan_payment+$I$6),IF($O$7="No",Calculator!free_cash_flow,$I$5)))</f>
        <v/>
      </c>
      <c r="I896" s="47" t="str">
        <f>IF(A896="","",IF($O$7="Yes",$I$6+Calculator!loan_payment,0))</f>
        <v/>
      </c>
      <c r="J896" s="47" t="str">
        <f>IF(A896="","",IF(Calculator!prev_prin_balance&lt;=0,0,IF(Calculator!prev_heloc_prin_balance&lt;Calculator!free_cash_flow,MAX(0,MIN($O$6,D896+Calculator!prev_prin_balance+Calculator!loan_payment)),0)))</f>
        <v/>
      </c>
      <c r="K896" s="47" t="str">
        <f>IF(A896="","",ROUND((B896-Calculator!prev_date)*(Calculator!prev_heloc_rate/$O$8)*MAX(0,Calculator!prev_heloc_prin_balance),2))</f>
        <v/>
      </c>
      <c r="L896" s="47" t="str">
        <f>IF(A896="","",MAX(0,MIN(1*H896,Calculator!prev_heloc_int_balance+K896)))</f>
        <v/>
      </c>
      <c r="M896" s="47" t="str">
        <f>IF(A896="","",(Calculator!prev_heloc_int_balance+K896)-L896)</f>
        <v/>
      </c>
      <c r="N896" s="47" t="str">
        <f t="shared" si="4"/>
        <v/>
      </c>
      <c r="O896" s="47" t="str">
        <f>IF(A896="","",Calculator!prev_heloc_prin_balance-N896)</f>
        <v/>
      </c>
      <c r="P896" s="47" t="str">
        <f t="shared" si="16"/>
        <v/>
      </c>
      <c r="Q896" s="40"/>
      <c r="R896" s="67" t="str">
        <f t="shared" si="5"/>
        <v/>
      </c>
      <c r="S896" s="68" t="str">
        <f t="shared" si="6"/>
        <v/>
      </c>
      <c r="T896" s="47" t="str">
        <f t="shared" si="7"/>
        <v/>
      </c>
      <c r="U896" s="47" t="str">
        <f t="shared" si="8"/>
        <v/>
      </c>
      <c r="V896" s="47" t="str">
        <f t="shared" si="9"/>
        <v/>
      </c>
      <c r="W896" s="47" t="str">
        <f t="shared" si="10"/>
        <v/>
      </c>
      <c r="X896" s="40"/>
      <c r="Y896" s="67" t="str">
        <f t="shared" si="11"/>
        <v/>
      </c>
      <c r="Z896" s="68" t="str">
        <f t="shared" si="12"/>
        <v/>
      </c>
      <c r="AA896" s="47" t="str">
        <f>IF(Y896="","",MIN($D$9+Calculator!free_cash_flow,AD895+AB896))</f>
        <v/>
      </c>
      <c r="AB896" s="47" t="str">
        <f t="shared" si="13"/>
        <v/>
      </c>
      <c r="AC896" s="47" t="str">
        <f t="shared" si="14"/>
        <v/>
      </c>
      <c r="AD896" s="47" t="str">
        <f t="shared" si="15"/>
        <v/>
      </c>
    </row>
    <row r="897" ht="12.75" customHeight="1">
      <c r="A897" s="67" t="str">
        <f>IF(OR(Calculator!prev_total_owed&lt;=0,Calculator!prev_total_owed=""),"",Calculator!prev_pmt_num+1)</f>
        <v/>
      </c>
      <c r="B897" s="68" t="str">
        <f t="shared" si="1"/>
        <v/>
      </c>
      <c r="C897" s="47" t="str">
        <f>IF(A897="","",MIN(D897+Calculator!prev_prin_balance,Calculator!loan_payment+J897))</f>
        <v/>
      </c>
      <c r="D897" s="47" t="str">
        <f>IF(A897="","",ROUND($D$6/12*MAX(0,(Calculator!prev_prin_balance)),2))</f>
        <v/>
      </c>
      <c r="E897" s="47" t="str">
        <f t="shared" si="2"/>
        <v/>
      </c>
      <c r="F897" s="47" t="str">
        <f>IF(A897="","",ROUND(SUM(Calculator!prev_prin_balance,-E897),2))</f>
        <v/>
      </c>
      <c r="G897" s="69" t="str">
        <f t="shared" si="3"/>
        <v/>
      </c>
      <c r="H897" s="47" t="str">
        <f>IF(A897="","",IF(Calculator!prev_prin_balance=0,MIN(Calculator!prev_heloc_prin_balance+Calculator!prev_heloc_int_balance+K897,MAX(0,Calculator!free_cash_flow+Calculator!loan_payment))+IF($O$7="No",0,Calculator!loan_payment+$I$6),IF($O$7="No",Calculator!free_cash_flow,$I$5)))</f>
        <v/>
      </c>
      <c r="I897" s="47" t="str">
        <f>IF(A897="","",IF($O$7="Yes",$I$6+Calculator!loan_payment,0))</f>
        <v/>
      </c>
      <c r="J897" s="47" t="str">
        <f>IF(A897="","",IF(Calculator!prev_prin_balance&lt;=0,0,IF(Calculator!prev_heloc_prin_balance&lt;Calculator!free_cash_flow,MAX(0,MIN($O$6,D897+Calculator!prev_prin_balance+Calculator!loan_payment)),0)))</f>
        <v/>
      </c>
      <c r="K897" s="47" t="str">
        <f>IF(A897="","",ROUND((B897-Calculator!prev_date)*(Calculator!prev_heloc_rate/$O$8)*MAX(0,Calculator!prev_heloc_prin_balance),2))</f>
        <v/>
      </c>
      <c r="L897" s="47" t="str">
        <f>IF(A897="","",MAX(0,MIN(1*H897,Calculator!prev_heloc_int_balance+K897)))</f>
        <v/>
      </c>
      <c r="M897" s="47" t="str">
        <f>IF(A897="","",(Calculator!prev_heloc_int_balance+K897)-L897)</f>
        <v/>
      </c>
      <c r="N897" s="47" t="str">
        <f t="shared" si="4"/>
        <v/>
      </c>
      <c r="O897" s="47" t="str">
        <f>IF(A897="","",Calculator!prev_heloc_prin_balance-N897)</f>
        <v/>
      </c>
      <c r="P897" s="47" t="str">
        <f t="shared" si="16"/>
        <v/>
      </c>
      <c r="Q897" s="40"/>
      <c r="R897" s="67" t="str">
        <f t="shared" si="5"/>
        <v/>
      </c>
      <c r="S897" s="68" t="str">
        <f t="shared" si="6"/>
        <v/>
      </c>
      <c r="T897" s="47" t="str">
        <f t="shared" si="7"/>
        <v/>
      </c>
      <c r="U897" s="47" t="str">
        <f t="shared" si="8"/>
        <v/>
      </c>
      <c r="V897" s="47" t="str">
        <f t="shared" si="9"/>
        <v/>
      </c>
      <c r="W897" s="47" t="str">
        <f t="shared" si="10"/>
        <v/>
      </c>
      <c r="X897" s="40"/>
      <c r="Y897" s="67" t="str">
        <f t="shared" si="11"/>
        <v/>
      </c>
      <c r="Z897" s="68" t="str">
        <f t="shared" si="12"/>
        <v/>
      </c>
      <c r="AA897" s="47" t="str">
        <f>IF(Y897="","",MIN($D$9+Calculator!free_cash_flow,AD896+AB897))</f>
        <v/>
      </c>
      <c r="AB897" s="47" t="str">
        <f t="shared" si="13"/>
        <v/>
      </c>
      <c r="AC897" s="47" t="str">
        <f t="shared" si="14"/>
        <v/>
      </c>
      <c r="AD897" s="47" t="str">
        <f t="shared" si="15"/>
        <v/>
      </c>
    </row>
    <row r="898" ht="12.75" customHeight="1">
      <c r="A898" s="67" t="str">
        <f>IF(OR(Calculator!prev_total_owed&lt;=0,Calculator!prev_total_owed=""),"",Calculator!prev_pmt_num+1)</f>
        <v/>
      </c>
      <c r="B898" s="68" t="str">
        <f t="shared" si="1"/>
        <v/>
      </c>
      <c r="C898" s="47" t="str">
        <f>IF(A898="","",MIN(D898+Calculator!prev_prin_balance,Calculator!loan_payment+J898))</f>
        <v/>
      </c>
      <c r="D898" s="47" t="str">
        <f>IF(A898="","",ROUND($D$6/12*MAX(0,(Calculator!prev_prin_balance)),2))</f>
        <v/>
      </c>
      <c r="E898" s="47" t="str">
        <f t="shared" si="2"/>
        <v/>
      </c>
      <c r="F898" s="47" t="str">
        <f>IF(A898="","",ROUND(SUM(Calculator!prev_prin_balance,-E898),2))</f>
        <v/>
      </c>
      <c r="G898" s="69" t="str">
        <f t="shared" si="3"/>
        <v/>
      </c>
      <c r="H898" s="47" t="str">
        <f>IF(A898="","",IF(Calculator!prev_prin_balance=0,MIN(Calculator!prev_heloc_prin_balance+Calculator!prev_heloc_int_balance+K898,MAX(0,Calculator!free_cash_flow+Calculator!loan_payment))+IF($O$7="No",0,Calculator!loan_payment+$I$6),IF($O$7="No",Calculator!free_cash_flow,$I$5)))</f>
        <v/>
      </c>
      <c r="I898" s="47" t="str">
        <f>IF(A898="","",IF($O$7="Yes",$I$6+Calculator!loan_payment,0))</f>
        <v/>
      </c>
      <c r="J898" s="47" t="str">
        <f>IF(A898="","",IF(Calculator!prev_prin_balance&lt;=0,0,IF(Calculator!prev_heloc_prin_balance&lt;Calculator!free_cash_flow,MAX(0,MIN($O$6,D898+Calculator!prev_prin_balance+Calculator!loan_payment)),0)))</f>
        <v/>
      </c>
      <c r="K898" s="47" t="str">
        <f>IF(A898="","",ROUND((B898-Calculator!prev_date)*(Calculator!prev_heloc_rate/$O$8)*MAX(0,Calculator!prev_heloc_prin_balance),2))</f>
        <v/>
      </c>
      <c r="L898" s="47" t="str">
        <f>IF(A898="","",MAX(0,MIN(1*H898,Calculator!prev_heloc_int_balance+K898)))</f>
        <v/>
      </c>
      <c r="M898" s="47" t="str">
        <f>IF(A898="","",(Calculator!prev_heloc_int_balance+K898)-L898)</f>
        <v/>
      </c>
      <c r="N898" s="47" t="str">
        <f t="shared" si="4"/>
        <v/>
      </c>
      <c r="O898" s="47" t="str">
        <f>IF(A898="","",Calculator!prev_heloc_prin_balance-N898)</f>
        <v/>
      </c>
      <c r="P898" s="47" t="str">
        <f t="shared" si="16"/>
        <v/>
      </c>
      <c r="Q898" s="40"/>
      <c r="R898" s="67" t="str">
        <f t="shared" si="5"/>
        <v/>
      </c>
      <c r="S898" s="68" t="str">
        <f t="shared" si="6"/>
        <v/>
      </c>
      <c r="T898" s="47" t="str">
        <f t="shared" si="7"/>
        <v/>
      </c>
      <c r="U898" s="47" t="str">
        <f t="shared" si="8"/>
        <v/>
      </c>
      <c r="V898" s="47" t="str">
        <f t="shared" si="9"/>
        <v/>
      </c>
      <c r="W898" s="47" t="str">
        <f t="shared" si="10"/>
        <v/>
      </c>
      <c r="X898" s="40"/>
      <c r="Y898" s="67" t="str">
        <f t="shared" si="11"/>
        <v/>
      </c>
      <c r="Z898" s="68" t="str">
        <f t="shared" si="12"/>
        <v/>
      </c>
      <c r="AA898" s="47" t="str">
        <f>IF(Y898="","",MIN($D$9+Calculator!free_cash_flow,AD897+AB898))</f>
        <v/>
      </c>
      <c r="AB898" s="47" t="str">
        <f t="shared" si="13"/>
        <v/>
      </c>
      <c r="AC898" s="47" t="str">
        <f t="shared" si="14"/>
        <v/>
      </c>
      <c r="AD898" s="47" t="str">
        <f t="shared" si="15"/>
        <v/>
      </c>
    </row>
    <row r="899" ht="12.75" customHeight="1">
      <c r="A899" s="67" t="str">
        <f>IF(OR(Calculator!prev_total_owed&lt;=0,Calculator!prev_total_owed=""),"",Calculator!prev_pmt_num+1)</f>
        <v/>
      </c>
      <c r="B899" s="68" t="str">
        <f t="shared" si="1"/>
        <v/>
      </c>
      <c r="C899" s="47" t="str">
        <f>IF(A899="","",MIN(D899+Calculator!prev_prin_balance,Calculator!loan_payment+J899))</f>
        <v/>
      </c>
      <c r="D899" s="47" t="str">
        <f>IF(A899="","",ROUND($D$6/12*MAX(0,(Calculator!prev_prin_balance)),2))</f>
        <v/>
      </c>
      <c r="E899" s="47" t="str">
        <f t="shared" si="2"/>
        <v/>
      </c>
      <c r="F899" s="47" t="str">
        <f>IF(A899="","",ROUND(SUM(Calculator!prev_prin_balance,-E899),2))</f>
        <v/>
      </c>
      <c r="G899" s="69" t="str">
        <f t="shared" si="3"/>
        <v/>
      </c>
      <c r="H899" s="47" t="str">
        <f>IF(A899="","",IF(Calculator!prev_prin_balance=0,MIN(Calculator!prev_heloc_prin_balance+Calculator!prev_heloc_int_balance+K899,MAX(0,Calculator!free_cash_flow+Calculator!loan_payment))+IF($O$7="No",0,Calculator!loan_payment+$I$6),IF($O$7="No",Calculator!free_cash_flow,$I$5)))</f>
        <v/>
      </c>
      <c r="I899" s="47" t="str">
        <f>IF(A899="","",IF($O$7="Yes",$I$6+Calculator!loan_payment,0))</f>
        <v/>
      </c>
      <c r="J899" s="47" t="str">
        <f>IF(A899="","",IF(Calculator!prev_prin_balance&lt;=0,0,IF(Calculator!prev_heloc_prin_balance&lt;Calculator!free_cash_flow,MAX(0,MIN($O$6,D899+Calculator!prev_prin_balance+Calculator!loan_payment)),0)))</f>
        <v/>
      </c>
      <c r="K899" s="47" t="str">
        <f>IF(A899="","",ROUND((B899-Calculator!prev_date)*(Calculator!prev_heloc_rate/$O$8)*MAX(0,Calculator!prev_heloc_prin_balance),2))</f>
        <v/>
      </c>
      <c r="L899" s="47" t="str">
        <f>IF(A899="","",MAX(0,MIN(1*H899,Calculator!prev_heloc_int_balance+K899)))</f>
        <v/>
      </c>
      <c r="M899" s="47" t="str">
        <f>IF(A899="","",(Calculator!prev_heloc_int_balance+K899)-L899)</f>
        <v/>
      </c>
      <c r="N899" s="47" t="str">
        <f t="shared" si="4"/>
        <v/>
      </c>
      <c r="O899" s="47" t="str">
        <f>IF(A899="","",Calculator!prev_heloc_prin_balance-N899)</f>
        <v/>
      </c>
      <c r="P899" s="47" t="str">
        <f t="shared" si="16"/>
        <v/>
      </c>
      <c r="Q899" s="40"/>
      <c r="R899" s="67" t="str">
        <f t="shared" si="5"/>
        <v/>
      </c>
      <c r="S899" s="68" t="str">
        <f t="shared" si="6"/>
        <v/>
      </c>
      <c r="T899" s="47" t="str">
        <f t="shared" si="7"/>
        <v/>
      </c>
      <c r="U899" s="47" t="str">
        <f t="shared" si="8"/>
        <v/>
      </c>
      <c r="V899" s="47" t="str">
        <f t="shared" si="9"/>
        <v/>
      </c>
      <c r="W899" s="47" t="str">
        <f t="shared" si="10"/>
        <v/>
      </c>
      <c r="X899" s="40"/>
      <c r="Y899" s="67" t="str">
        <f t="shared" si="11"/>
        <v/>
      </c>
      <c r="Z899" s="68" t="str">
        <f t="shared" si="12"/>
        <v/>
      </c>
      <c r="AA899" s="47" t="str">
        <f>IF(Y899="","",MIN($D$9+Calculator!free_cash_flow,AD898+AB899))</f>
        <v/>
      </c>
      <c r="AB899" s="47" t="str">
        <f t="shared" si="13"/>
        <v/>
      </c>
      <c r="AC899" s="47" t="str">
        <f t="shared" si="14"/>
        <v/>
      </c>
      <c r="AD899" s="47" t="str">
        <f t="shared" si="15"/>
        <v/>
      </c>
    </row>
    <row r="900" ht="12.75" customHeight="1">
      <c r="A900" s="67" t="str">
        <f>IF(OR(Calculator!prev_total_owed&lt;=0,Calculator!prev_total_owed=""),"",Calculator!prev_pmt_num+1)</f>
        <v/>
      </c>
      <c r="B900" s="68" t="str">
        <f t="shared" si="1"/>
        <v/>
      </c>
      <c r="C900" s="47" t="str">
        <f>IF(A900="","",MIN(D900+Calculator!prev_prin_balance,Calculator!loan_payment+J900))</f>
        <v/>
      </c>
      <c r="D900" s="47" t="str">
        <f>IF(A900="","",ROUND($D$6/12*MAX(0,(Calculator!prev_prin_balance)),2))</f>
        <v/>
      </c>
      <c r="E900" s="47" t="str">
        <f t="shared" si="2"/>
        <v/>
      </c>
      <c r="F900" s="47" t="str">
        <f>IF(A900="","",ROUND(SUM(Calculator!prev_prin_balance,-E900),2))</f>
        <v/>
      </c>
      <c r="G900" s="69" t="str">
        <f t="shared" si="3"/>
        <v/>
      </c>
      <c r="H900" s="47" t="str">
        <f>IF(A900="","",IF(Calculator!prev_prin_balance=0,MIN(Calculator!prev_heloc_prin_balance+Calculator!prev_heloc_int_balance+K900,MAX(0,Calculator!free_cash_flow+Calculator!loan_payment))+IF($O$7="No",0,Calculator!loan_payment+$I$6),IF($O$7="No",Calculator!free_cash_flow,$I$5)))</f>
        <v/>
      </c>
      <c r="I900" s="47" t="str">
        <f>IF(A900="","",IF($O$7="Yes",$I$6+Calculator!loan_payment,0))</f>
        <v/>
      </c>
      <c r="J900" s="47" t="str">
        <f>IF(A900="","",IF(Calculator!prev_prin_balance&lt;=0,0,IF(Calculator!prev_heloc_prin_balance&lt;Calculator!free_cash_flow,MAX(0,MIN($O$6,D900+Calculator!prev_prin_balance+Calculator!loan_payment)),0)))</f>
        <v/>
      </c>
      <c r="K900" s="47" t="str">
        <f>IF(A900="","",ROUND((B900-Calculator!prev_date)*(Calculator!prev_heloc_rate/$O$8)*MAX(0,Calculator!prev_heloc_prin_balance),2))</f>
        <v/>
      </c>
      <c r="L900" s="47" t="str">
        <f>IF(A900="","",MAX(0,MIN(1*H900,Calculator!prev_heloc_int_balance+K900)))</f>
        <v/>
      </c>
      <c r="M900" s="47" t="str">
        <f>IF(A900="","",(Calculator!prev_heloc_int_balance+K900)-L900)</f>
        <v/>
      </c>
      <c r="N900" s="47" t="str">
        <f t="shared" si="4"/>
        <v/>
      </c>
      <c r="O900" s="47" t="str">
        <f>IF(A900="","",Calculator!prev_heloc_prin_balance-N900)</f>
        <v/>
      </c>
      <c r="P900" s="47" t="str">
        <f t="shared" si="16"/>
        <v/>
      </c>
      <c r="Q900" s="40"/>
      <c r="R900" s="67" t="str">
        <f t="shared" si="5"/>
        <v/>
      </c>
      <c r="S900" s="68" t="str">
        <f t="shared" si="6"/>
        <v/>
      </c>
      <c r="T900" s="47" t="str">
        <f t="shared" si="7"/>
        <v/>
      </c>
      <c r="U900" s="47" t="str">
        <f t="shared" si="8"/>
        <v/>
      </c>
      <c r="V900" s="47" t="str">
        <f t="shared" si="9"/>
        <v/>
      </c>
      <c r="W900" s="47" t="str">
        <f t="shared" si="10"/>
        <v/>
      </c>
      <c r="X900" s="40"/>
      <c r="Y900" s="67" t="str">
        <f t="shared" si="11"/>
        <v/>
      </c>
      <c r="Z900" s="68" t="str">
        <f t="shared" si="12"/>
        <v/>
      </c>
      <c r="AA900" s="47" t="str">
        <f>IF(Y900="","",MIN($D$9+Calculator!free_cash_flow,AD899+AB900))</f>
        <v/>
      </c>
      <c r="AB900" s="47" t="str">
        <f t="shared" si="13"/>
        <v/>
      </c>
      <c r="AC900" s="47" t="str">
        <f t="shared" si="14"/>
        <v/>
      </c>
      <c r="AD900" s="47" t="str">
        <f t="shared" si="15"/>
        <v/>
      </c>
    </row>
    <row r="901" ht="12.75" customHeight="1">
      <c r="A901" s="67" t="str">
        <f>IF(OR(Calculator!prev_total_owed&lt;=0,Calculator!prev_total_owed=""),"",Calculator!prev_pmt_num+1)</f>
        <v/>
      </c>
      <c r="B901" s="68" t="str">
        <f t="shared" si="1"/>
        <v/>
      </c>
      <c r="C901" s="47" t="str">
        <f>IF(A901="","",MIN(D901+Calculator!prev_prin_balance,Calculator!loan_payment+J901))</f>
        <v/>
      </c>
      <c r="D901" s="47" t="str">
        <f>IF(A901="","",ROUND($D$6/12*MAX(0,(Calculator!prev_prin_balance)),2))</f>
        <v/>
      </c>
      <c r="E901" s="47" t="str">
        <f t="shared" si="2"/>
        <v/>
      </c>
      <c r="F901" s="47" t="str">
        <f>IF(A901="","",ROUND(SUM(Calculator!prev_prin_balance,-E901),2))</f>
        <v/>
      </c>
      <c r="G901" s="69" t="str">
        <f t="shared" si="3"/>
        <v/>
      </c>
      <c r="H901" s="47" t="str">
        <f>IF(A901="","",IF(Calculator!prev_prin_balance=0,MIN(Calculator!prev_heloc_prin_balance+Calculator!prev_heloc_int_balance+K901,MAX(0,Calculator!free_cash_flow+Calculator!loan_payment))+IF($O$7="No",0,Calculator!loan_payment+$I$6),IF($O$7="No",Calculator!free_cash_flow,$I$5)))</f>
        <v/>
      </c>
      <c r="I901" s="47" t="str">
        <f>IF(A901="","",IF($O$7="Yes",$I$6+Calculator!loan_payment,0))</f>
        <v/>
      </c>
      <c r="J901" s="47" t="str">
        <f>IF(A901="","",IF(Calculator!prev_prin_balance&lt;=0,0,IF(Calculator!prev_heloc_prin_balance&lt;Calculator!free_cash_flow,MAX(0,MIN($O$6,D901+Calculator!prev_prin_balance+Calculator!loan_payment)),0)))</f>
        <v/>
      </c>
      <c r="K901" s="47" t="str">
        <f>IF(A901="","",ROUND((B901-Calculator!prev_date)*(Calculator!prev_heloc_rate/$O$8)*MAX(0,Calculator!prev_heloc_prin_balance),2))</f>
        <v/>
      </c>
      <c r="L901" s="47" t="str">
        <f>IF(A901="","",MAX(0,MIN(1*H901,Calculator!prev_heloc_int_balance+K901)))</f>
        <v/>
      </c>
      <c r="M901" s="47" t="str">
        <f>IF(A901="","",(Calculator!prev_heloc_int_balance+K901)-L901)</f>
        <v/>
      </c>
      <c r="N901" s="47" t="str">
        <f t="shared" si="4"/>
        <v/>
      </c>
      <c r="O901" s="47" t="str">
        <f>IF(A901="","",Calculator!prev_heloc_prin_balance-N901)</f>
        <v/>
      </c>
      <c r="P901" s="47" t="str">
        <f t="shared" si="16"/>
        <v/>
      </c>
      <c r="Q901" s="40"/>
      <c r="R901" s="67" t="str">
        <f t="shared" si="5"/>
        <v/>
      </c>
      <c r="S901" s="68" t="str">
        <f t="shared" si="6"/>
        <v/>
      </c>
      <c r="T901" s="47" t="str">
        <f t="shared" si="7"/>
        <v/>
      </c>
      <c r="U901" s="47" t="str">
        <f t="shared" si="8"/>
        <v/>
      </c>
      <c r="V901" s="47" t="str">
        <f t="shared" si="9"/>
        <v/>
      </c>
      <c r="W901" s="47" t="str">
        <f t="shared" si="10"/>
        <v/>
      </c>
      <c r="X901" s="40"/>
      <c r="Y901" s="67" t="str">
        <f t="shared" si="11"/>
        <v/>
      </c>
      <c r="Z901" s="68" t="str">
        <f t="shared" si="12"/>
        <v/>
      </c>
      <c r="AA901" s="47" t="str">
        <f>IF(Y901="","",MIN($D$9+Calculator!free_cash_flow,AD900+AB901))</f>
        <v/>
      </c>
      <c r="AB901" s="47" t="str">
        <f t="shared" si="13"/>
        <v/>
      </c>
      <c r="AC901" s="47" t="str">
        <f t="shared" si="14"/>
        <v/>
      </c>
      <c r="AD901" s="47" t="str">
        <f t="shared" si="15"/>
        <v/>
      </c>
    </row>
    <row r="902" ht="12.75" customHeight="1">
      <c r="A902" s="67" t="str">
        <f>IF(OR(Calculator!prev_total_owed&lt;=0,Calculator!prev_total_owed=""),"",Calculator!prev_pmt_num+1)</f>
        <v/>
      </c>
      <c r="B902" s="68" t="str">
        <f t="shared" si="1"/>
        <v/>
      </c>
      <c r="C902" s="47" t="str">
        <f>IF(A902="","",MIN(D902+Calculator!prev_prin_balance,Calculator!loan_payment+J902))</f>
        <v/>
      </c>
      <c r="D902" s="47" t="str">
        <f>IF(A902="","",ROUND($D$6/12*MAX(0,(Calculator!prev_prin_balance)),2))</f>
        <v/>
      </c>
      <c r="E902" s="47" t="str">
        <f t="shared" si="2"/>
        <v/>
      </c>
      <c r="F902" s="47" t="str">
        <f>IF(A902="","",ROUND(SUM(Calculator!prev_prin_balance,-E902),2))</f>
        <v/>
      </c>
      <c r="G902" s="69" t="str">
        <f t="shared" si="3"/>
        <v/>
      </c>
      <c r="H902" s="47" t="str">
        <f>IF(A902="","",IF(Calculator!prev_prin_balance=0,MIN(Calculator!prev_heloc_prin_balance+Calculator!prev_heloc_int_balance+K902,MAX(0,Calculator!free_cash_flow+Calculator!loan_payment))+IF($O$7="No",0,Calculator!loan_payment+$I$6),IF($O$7="No",Calculator!free_cash_flow,$I$5)))</f>
        <v/>
      </c>
      <c r="I902" s="47" t="str">
        <f>IF(A902="","",IF($O$7="Yes",$I$6+Calculator!loan_payment,0))</f>
        <v/>
      </c>
      <c r="J902" s="47" t="str">
        <f>IF(A902="","",IF(Calculator!prev_prin_balance&lt;=0,0,IF(Calculator!prev_heloc_prin_balance&lt;Calculator!free_cash_flow,MAX(0,MIN($O$6,D902+Calculator!prev_prin_balance+Calculator!loan_payment)),0)))</f>
        <v/>
      </c>
      <c r="K902" s="47" t="str">
        <f>IF(A902="","",ROUND((B902-Calculator!prev_date)*(Calculator!prev_heloc_rate/$O$8)*MAX(0,Calculator!prev_heloc_prin_balance),2))</f>
        <v/>
      </c>
      <c r="L902" s="47" t="str">
        <f>IF(A902="","",MAX(0,MIN(1*H902,Calculator!prev_heloc_int_balance+K902)))</f>
        <v/>
      </c>
      <c r="M902" s="47" t="str">
        <f>IF(A902="","",(Calculator!prev_heloc_int_balance+K902)-L902)</f>
        <v/>
      </c>
      <c r="N902" s="47" t="str">
        <f t="shared" si="4"/>
        <v/>
      </c>
      <c r="O902" s="47" t="str">
        <f>IF(A902="","",Calculator!prev_heloc_prin_balance-N902)</f>
        <v/>
      </c>
      <c r="P902" s="47" t="str">
        <f t="shared" si="16"/>
        <v/>
      </c>
      <c r="Q902" s="40"/>
      <c r="R902" s="67" t="str">
        <f t="shared" si="5"/>
        <v/>
      </c>
      <c r="S902" s="68" t="str">
        <f t="shared" si="6"/>
        <v/>
      </c>
      <c r="T902" s="47" t="str">
        <f t="shared" si="7"/>
        <v/>
      </c>
      <c r="U902" s="47" t="str">
        <f t="shared" si="8"/>
        <v/>
      </c>
      <c r="V902" s="47" t="str">
        <f t="shared" si="9"/>
        <v/>
      </c>
      <c r="W902" s="47" t="str">
        <f t="shared" si="10"/>
        <v/>
      </c>
      <c r="X902" s="40"/>
      <c r="Y902" s="67" t="str">
        <f t="shared" si="11"/>
        <v/>
      </c>
      <c r="Z902" s="68" t="str">
        <f t="shared" si="12"/>
        <v/>
      </c>
      <c r="AA902" s="47" t="str">
        <f>IF(Y902="","",MIN($D$9+Calculator!free_cash_flow,AD901+AB902))</f>
        <v/>
      </c>
      <c r="AB902" s="47" t="str">
        <f t="shared" si="13"/>
        <v/>
      </c>
      <c r="AC902" s="47" t="str">
        <f t="shared" si="14"/>
        <v/>
      </c>
      <c r="AD902" s="47" t="str">
        <f t="shared" si="15"/>
        <v/>
      </c>
    </row>
    <row r="903" ht="12.75" customHeight="1">
      <c r="A903" s="67" t="str">
        <f>IF(OR(Calculator!prev_total_owed&lt;=0,Calculator!prev_total_owed=""),"",Calculator!prev_pmt_num+1)</f>
        <v/>
      </c>
      <c r="B903" s="68" t="str">
        <f t="shared" si="1"/>
        <v/>
      </c>
      <c r="C903" s="47" t="str">
        <f>IF(A903="","",MIN(D903+Calculator!prev_prin_balance,Calculator!loan_payment+J903))</f>
        <v/>
      </c>
      <c r="D903" s="47" t="str">
        <f>IF(A903="","",ROUND($D$6/12*MAX(0,(Calculator!prev_prin_balance)),2))</f>
        <v/>
      </c>
      <c r="E903" s="47" t="str">
        <f t="shared" si="2"/>
        <v/>
      </c>
      <c r="F903" s="47" t="str">
        <f>IF(A903="","",ROUND(SUM(Calculator!prev_prin_balance,-E903),2))</f>
        <v/>
      </c>
      <c r="G903" s="69" t="str">
        <f t="shared" si="3"/>
        <v/>
      </c>
      <c r="H903" s="47" t="str">
        <f>IF(A903="","",IF(Calculator!prev_prin_balance=0,MIN(Calculator!prev_heloc_prin_balance+Calculator!prev_heloc_int_balance+K903,MAX(0,Calculator!free_cash_flow+Calculator!loan_payment))+IF($O$7="No",0,Calculator!loan_payment+$I$6),IF($O$7="No",Calculator!free_cash_flow,$I$5)))</f>
        <v/>
      </c>
      <c r="I903" s="47" t="str">
        <f>IF(A903="","",IF($O$7="Yes",$I$6+Calculator!loan_payment,0))</f>
        <v/>
      </c>
      <c r="J903" s="47" t="str">
        <f>IF(A903="","",IF(Calculator!prev_prin_balance&lt;=0,0,IF(Calculator!prev_heloc_prin_balance&lt;Calculator!free_cash_flow,MAX(0,MIN($O$6,D903+Calculator!prev_prin_balance+Calculator!loan_payment)),0)))</f>
        <v/>
      </c>
      <c r="K903" s="47" t="str">
        <f>IF(A903="","",ROUND((B903-Calculator!prev_date)*(Calculator!prev_heloc_rate/$O$8)*MAX(0,Calculator!prev_heloc_prin_balance),2))</f>
        <v/>
      </c>
      <c r="L903" s="47" t="str">
        <f>IF(A903="","",MAX(0,MIN(1*H903,Calculator!prev_heloc_int_balance+K903)))</f>
        <v/>
      </c>
      <c r="M903" s="47" t="str">
        <f>IF(A903="","",(Calculator!prev_heloc_int_balance+K903)-L903)</f>
        <v/>
      </c>
      <c r="N903" s="47" t="str">
        <f t="shared" si="4"/>
        <v/>
      </c>
      <c r="O903" s="47" t="str">
        <f>IF(A903="","",Calculator!prev_heloc_prin_balance-N903)</f>
        <v/>
      </c>
      <c r="P903" s="47" t="str">
        <f t="shared" si="16"/>
        <v/>
      </c>
      <c r="Q903" s="40"/>
      <c r="R903" s="67" t="str">
        <f t="shared" si="5"/>
        <v/>
      </c>
      <c r="S903" s="68" t="str">
        <f t="shared" si="6"/>
        <v/>
      </c>
      <c r="T903" s="47" t="str">
        <f t="shared" si="7"/>
        <v/>
      </c>
      <c r="U903" s="47" t="str">
        <f t="shared" si="8"/>
        <v/>
      </c>
      <c r="V903" s="47" t="str">
        <f t="shared" si="9"/>
        <v/>
      </c>
      <c r="W903" s="47" t="str">
        <f t="shared" si="10"/>
        <v/>
      </c>
      <c r="X903" s="40"/>
      <c r="Y903" s="67" t="str">
        <f t="shared" si="11"/>
        <v/>
      </c>
      <c r="Z903" s="68" t="str">
        <f t="shared" si="12"/>
        <v/>
      </c>
      <c r="AA903" s="47" t="str">
        <f>IF(Y903="","",MIN($D$9+Calculator!free_cash_flow,AD902+AB903))</f>
        <v/>
      </c>
      <c r="AB903" s="47" t="str">
        <f t="shared" si="13"/>
        <v/>
      </c>
      <c r="AC903" s="47" t="str">
        <f t="shared" si="14"/>
        <v/>
      </c>
      <c r="AD903" s="47" t="str">
        <f t="shared" si="15"/>
        <v/>
      </c>
    </row>
    <row r="904" ht="12.75" customHeight="1">
      <c r="A904" s="67" t="str">
        <f>IF(OR(Calculator!prev_total_owed&lt;=0,Calculator!prev_total_owed=""),"",Calculator!prev_pmt_num+1)</f>
        <v/>
      </c>
      <c r="B904" s="68" t="str">
        <f t="shared" si="1"/>
        <v/>
      </c>
      <c r="C904" s="47" t="str">
        <f>IF(A904="","",MIN(D904+Calculator!prev_prin_balance,Calculator!loan_payment+J904))</f>
        <v/>
      </c>
      <c r="D904" s="47" t="str">
        <f>IF(A904="","",ROUND($D$6/12*MAX(0,(Calculator!prev_prin_balance)),2))</f>
        <v/>
      </c>
      <c r="E904" s="47" t="str">
        <f t="shared" si="2"/>
        <v/>
      </c>
      <c r="F904" s="47" t="str">
        <f>IF(A904="","",ROUND(SUM(Calculator!prev_prin_balance,-E904),2))</f>
        <v/>
      </c>
      <c r="G904" s="69" t="str">
        <f t="shared" si="3"/>
        <v/>
      </c>
      <c r="H904" s="47" t="str">
        <f>IF(A904="","",IF(Calculator!prev_prin_balance=0,MIN(Calculator!prev_heloc_prin_balance+Calculator!prev_heloc_int_balance+K904,MAX(0,Calculator!free_cash_flow+Calculator!loan_payment))+IF($O$7="No",0,Calculator!loan_payment+$I$6),IF($O$7="No",Calculator!free_cash_flow,$I$5)))</f>
        <v/>
      </c>
      <c r="I904" s="47" t="str">
        <f>IF(A904="","",IF($O$7="Yes",$I$6+Calculator!loan_payment,0))</f>
        <v/>
      </c>
      <c r="J904" s="47" t="str">
        <f>IF(A904="","",IF(Calculator!prev_prin_balance&lt;=0,0,IF(Calculator!prev_heloc_prin_balance&lt;Calculator!free_cash_flow,MAX(0,MIN($O$6,D904+Calculator!prev_prin_balance+Calculator!loan_payment)),0)))</f>
        <v/>
      </c>
      <c r="K904" s="47" t="str">
        <f>IF(A904="","",ROUND((B904-Calculator!prev_date)*(Calculator!prev_heloc_rate/$O$8)*MAX(0,Calculator!prev_heloc_prin_balance),2))</f>
        <v/>
      </c>
      <c r="L904" s="47" t="str">
        <f>IF(A904="","",MAX(0,MIN(1*H904,Calculator!prev_heloc_int_balance+K904)))</f>
        <v/>
      </c>
      <c r="M904" s="47" t="str">
        <f>IF(A904="","",(Calculator!prev_heloc_int_balance+K904)-L904)</f>
        <v/>
      </c>
      <c r="N904" s="47" t="str">
        <f t="shared" si="4"/>
        <v/>
      </c>
      <c r="O904" s="47" t="str">
        <f>IF(A904="","",Calculator!prev_heloc_prin_balance-N904)</f>
        <v/>
      </c>
      <c r="P904" s="47" t="str">
        <f t="shared" si="16"/>
        <v/>
      </c>
      <c r="Q904" s="40"/>
      <c r="R904" s="67" t="str">
        <f t="shared" si="5"/>
        <v/>
      </c>
      <c r="S904" s="68" t="str">
        <f t="shared" si="6"/>
        <v/>
      </c>
      <c r="T904" s="47" t="str">
        <f t="shared" si="7"/>
        <v/>
      </c>
      <c r="U904" s="47" t="str">
        <f t="shared" si="8"/>
        <v/>
      </c>
      <c r="V904" s="47" t="str">
        <f t="shared" si="9"/>
        <v/>
      </c>
      <c r="W904" s="47" t="str">
        <f t="shared" si="10"/>
        <v/>
      </c>
      <c r="X904" s="40"/>
      <c r="Y904" s="67" t="str">
        <f t="shared" si="11"/>
        <v/>
      </c>
      <c r="Z904" s="68" t="str">
        <f t="shared" si="12"/>
        <v/>
      </c>
      <c r="AA904" s="47" t="str">
        <f>IF(Y904="","",MIN($D$9+Calculator!free_cash_flow,AD903+AB904))</f>
        <v/>
      </c>
      <c r="AB904" s="47" t="str">
        <f t="shared" si="13"/>
        <v/>
      </c>
      <c r="AC904" s="47" t="str">
        <f t="shared" si="14"/>
        <v/>
      </c>
      <c r="AD904" s="47" t="str">
        <f t="shared" si="15"/>
        <v/>
      </c>
    </row>
    <row r="905" ht="12.75" customHeight="1">
      <c r="A905" s="67" t="str">
        <f>IF(OR(Calculator!prev_total_owed&lt;=0,Calculator!prev_total_owed=""),"",Calculator!prev_pmt_num+1)</f>
        <v/>
      </c>
      <c r="B905" s="68" t="str">
        <f t="shared" si="1"/>
        <v/>
      </c>
      <c r="C905" s="47" t="str">
        <f>IF(A905="","",MIN(D905+Calculator!prev_prin_balance,Calculator!loan_payment+J905))</f>
        <v/>
      </c>
      <c r="D905" s="47" t="str">
        <f>IF(A905="","",ROUND($D$6/12*MAX(0,(Calculator!prev_prin_balance)),2))</f>
        <v/>
      </c>
      <c r="E905" s="47" t="str">
        <f t="shared" si="2"/>
        <v/>
      </c>
      <c r="F905" s="47" t="str">
        <f>IF(A905="","",ROUND(SUM(Calculator!prev_prin_balance,-E905),2))</f>
        <v/>
      </c>
      <c r="G905" s="69" t="str">
        <f t="shared" si="3"/>
        <v/>
      </c>
      <c r="H905" s="47" t="str">
        <f>IF(A905="","",IF(Calculator!prev_prin_balance=0,MIN(Calculator!prev_heloc_prin_balance+Calculator!prev_heloc_int_balance+K905,MAX(0,Calculator!free_cash_flow+Calculator!loan_payment))+IF($O$7="No",0,Calculator!loan_payment+$I$6),IF($O$7="No",Calculator!free_cash_flow,$I$5)))</f>
        <v/>
      </c>
      <c r="I905" s="47" t="str">
        <f>IF(A905="","",IF($O$7="Yes",$I$6+Calculator!loan_payment,0))</f>
        <v/>
      </c>
      <c r="J905" s="47" t="str">
        <f>IF(A905="","",IF(Calculator!prev_prin_balance&lt;=0,0,IF(Calculator!prev_heloc_prin_balance&lt;Calculator!free_cash_flow,MAX(0,MIN($O$6,D905+Calculator!prev_prin_balance+Calculator!loan_payment)),0)))</f>
        <v/>
      </c>
      <c r="K905" s="47" t="str">
        <f>IF(A905="","",ROUND((B905-Calculator!prev_date)*(Calculator!prev_heloc_rate/$O$8)*MAX(0,Calculator!prev_heloc_prin_balance),2))</f>
        <v/>
      </c>
      <c r="L905" s="47" t="str">
        <f>IF(A905="","",MAX(0,MIN(1*H905,Calculator!prev_heloc_int_balance+K905)))</f>
        <v/>
      </c>
      <c r="M905" s="47" t="str">
        <f>IF(A905="","",(Calculator!prev_heloc_int_balance+K905)-L905)</f>
        <v/>
      </c>
      <c r="N905" s="47" t="str">
        <f t="shared" si="4"/>
        <v/>
      </c>
      <c r="O905" s="47" t="str">
        <f>IF(A905="","",Calculator!prev_heloc_prin_balance-N905)</f>
        <v/>
      </c>
      <c r="P905" s="47" t="str">
        <f t="shared" si="16"/>
        <v/>
      </c>
      <c r="Q905" s="40"/>
      <c r="R905" s="67" t="str">
        <f t="shared" si="5"/>
        <v/>
      </c>
      <c r="S905" s="68" t="str">
        <f t="shared" si="6"/>
        <v/>
      </c>
      <c r="T905" s="47" t="str">
        <f t="shared" si="7"/>
        <v/>
      </c>
      <c r="U905" s="47" t="str">
        <f t="shared" si="8"/>
        <v/>
      </c>
      <c r="V905" s="47" t="str">
        <f t="shared" si="9"/>
        <v/>
      </c>
      <c r="W905" s="47" t="str">
        <f t="shared" si="10"/>
        <v/>
      </c>
      <c r="X905" s="40"/>
      <c r="Y905" s="67" t="str">
        <f t="shared" si="11"/>
        <v/>
      </c>
      <c r="Z905" s="68" t="str">
        <f t="shared" si="12"/>
        <v/>
      </c>
      <c r="AA905" s="47" t="str">
        <f>IF(Y905="","",MIN($D$9+Calculator!free_cash_flow,AD904+AB905))</f>
        <v/>
      </c>
      <c r="AB905" s="47" t="str">
        <f t="shared" si="13"/>
        <v/>
      </c>
      <c r="AC905" s="47" t="str">
        <f t="shared" si="14"/>
        <v/>
      </c>
      <c r="AD905" s="47" t="str">
        <f t="shared" si="15"/>
        <v/>
      </c>
    </row>
    <row r="906" ht="12.75" customHeight="1">
      <c r="A906" s="67" t="str">
        <f>IF(OR(Calculator!prev_total_owed&lt;=0,Calculator!prev_total_owed=""),"",Calculator!prev_pmt_num+1)</f>
        <v/>
      </c>
      <c r="B906" s="68" t="str">
        <f t="shared" si="1"/>
        <v/>
      </c>
      <c r="C906" s="47" t="str">
        <f>IF(A906="","",MIN(D906+Calculator!prev_prin_balance,Calculator!loan_payment+J906))</f>
        <v/>
      </c>
      <c r="D906" s="47" t="str">
        <f>IF(A906="","",ROUND($D$6/12*MAX(0,(Calculator!prev_prin_balance)),2))</f>
        <v/>
      </c>
      <c r="E906" s="47" t="str">
        <f t="shared" si="2"/>
        <v/>
      </c>
      <c r="F906" s="47" t="str">
        <f>IF(A906="","",ROUND(SUM(Calculator!prev_prin_balance,-E906),2))</f>
        <v/>
      </c>
      <c r="G906" s="69" t="str">
        <f t="shared" si="3"/>
        <v/>
      </c>
      <c r="H906" s="47" t="str">
        <f>IF(A906="","",IF(Calculator!prev_prin_balance=0,MIN(Calculator!prev_heloc_prin_balance+Calculator!prev_heloc_int_balance+K906,MAX(0,Calculator!free_cash_flow+Calculator!loan_payment))+IF($O$7="No",0,Calculator!loan_payment+$I$6),IF($O$7="No",Calculator!free_cash_flow,$I$5)))</f>
        <v/>
      </c>
      <c r="I906" s="47" t="str">
        <f>IF(A906="","",IF($O$7="Yes",$I$6+Calculator!loan_payment,0))</f>
        <v/>
      </c>
      <c r="J906" s="47" t="str">
        <f>IF(A906="","",IF(Calculator!prev_prin_balance&lt;=0,0,IF(Calculator!prev_heloc_prin_balance&lt;Calculator!free_cash_flow,MAX(0,MIN($O$6,D906+Calculator!prev_prin_balance+Calculator!loan_payment)),0)))</f>
        <v/>
      </c>
      <c r="K906" s="47" t="str">
        <f>IF(A906="","",ROUND((B906-Calculator!prev_date)*(Calculator!prev_heloc_rate/$O$8)*MAX(0,Calculator!prev_heloc_prin_balance),2))</f>
        <v/>
      </c>
      <c r="L906" s="47" t="str">
        <f>IF(A906="","",MAX(0,MIN(1*H906,Calculator!prev_heloc_int_balance+K906)))</f>
        <v/>
      </c>
      <c r="M906" s="47" t="str">
        <f>IF(A906="","",(Calculator!prev_heloc_int_balance+K906)-L906)</f>
        <v/>
      </c>
      <c r="N906" s="47" t="str">
        <f t="shared" si="4"/>
        <v/>
      </c>
      <c r="O906" s="47" t="str">
        <f>IF(A906="","",Calculator!prev_heloc_prin_balance-N906)</f>
        <v/>
      </c>
      <c r="P906" s="47" t="str">
        <f t="shared" si="16"/>
        <v/>
      </c>
      <c r="Q906" s="40"/>
      <c r="R906" s="67" t="str">
        <f t="shared" si="5"/>
        <v/>
      </c>
      <c r="S906" s="68" t="str">
        <f t="shared" si="6"/>
        <v/>
      </c>
      <c r="T906" s="47" t="str">
        <f t="shared" si="7"/>
        <v/>
      </c>
      <c r="U906" s="47" t="str">
        <f t="shared" si="8"/>
        <v/>
      </c>
      <c r="V906" s="47" t="str">
        <f t="shared" si="9"/>
        <v/>
      </c>
      <c r="W906" s="47" t="str">
        <f t="shared" si="10"/>
        <v/>
      </c>
      <c r="X906" s="40"/>
      <c r="Y906" s="67" t="str">
        <f t="shared" si="11"/>
        <v/>
      </c>
      <c r="Z906" s="68" t="str">
        <f t="shared" si="12"/>
        <v/>
      </c>
      <c r="AA906" s="47" t="str">
        <f>IF(Y906="","",MIN($D$9+Calculator!free_cash_flow,AD905+AB906))</f>
        <v/>
      </c>
      <c r="AB906" s="47" t="str">
        <f t="shared" si="13"/>
        <v/>
      </c>
      <c r="AC906" s="47" t="str">
        <f t="shared" si="14"/>
        <v/>
      </c>
      <c r="AD906" s="47" t="str">
        <f t="shared" si="15"/>
        <v/>
      </c>
    </row>
    <row r="907" ht="12.75" customHeight="1">
      <c r="A907" s="67" t="str">
        <f>IF(OR(Calculator!prev_total_owed&lt;=0,Calculator!prev_total_owed=""),"",Calculator!prev_pmt_num+1)</f>
        <v/>
      </c>
      <c r="B907" s="68" t="str">
        <f t="shared" si="1"/>
        <v/>
      </c>
      <c r="C907" s="47" t="str">
        <f>IF(A907="","",MIN(D907+Calculator!prev_prin_balance,Calculator!loan_payment+J907))</f>
        <v/>
      </c>
      <c r="D907" s="47" t="str">
        <f>IF(A907="","",ROUND($D$6/12*MAX(0,(Calculator!prev_prin_balance)),2))</f>
        <v/>
      </c>
      <c r="E907" s="47" t="str">
        <f t="shared" si="2"/>
        <v/>
      </c>
      <c r="F907" s="47" t="str">
        <f>IF(A907="","",ROUND(SUM(Calculator!prev_prin_balance,-E907),2))</f>
        <v/>
      </c>
      <c r="G907" s="69" t="str">
        <f t="shared" si="3"/>
        <v/>
      </c>
      <c r="H907" s="47" t="str">
        <f>IF(A907="","",IF(Calculator!prev_prin_balance=0,MIN(Calculator!prev_heloc_prin_balance+Calculator!prev_heloc_int_balance+K907,MAX(0,Calculator!free_cash_flow+Calculator!loan_payment))+IF($O$7="No",0,Calculator!loan_payment+$I$6),IF($O$7="No",Calculator!free_cash_flow,$I$5)))</f>
        <v/>
      </c>
      <c r="I907" s="47" t="str">
        <f>IF(A907="","",IF($O$7="Yes",$I$6+Calculator!loan_payment,0))</f>
        <v/>
      </c>
      <c r="J907" s="47" t="str">
        <f>IF(A907="","",IF(Calculator!prev_prin_balance&lt;=0,0,IF(Calculator!prev_heloc_prin_balance&lt;Calculator!free_cash_flow,MAX(0,MIN($O$6,D907+Calculator!prev_prin_balance+Calculator!loan_payment)),0)))</f>
        <v/>
      </c>
      <c r="K907" s="47" t="str">
        <f>IF(A907="","",ROUND((B907-Calculator!prev_date)*(Calculator!prev_heloc_rate/$O$8)*MAX(0,Calculator!prev_heloc_prin_balance),2))</f>
        <v/>
      </c>
      <c r="L907" s="47" t="str">
        <f>IF(A907="","",MAX(0,MIN(1*H907,Calculator!prev_heloc_int_balance+K907)))</f>
        <v/>
      </c>
      <c r="M907" s="47" t="str">
        <f>IF(A907="","",(Calculator!prev_heloc_int_balance+K907)-L907)</f>
        <v/>
      </c>
      <c r="N907" s="47" t="str">
        <f t="shared" si="4"/>
        <v/>
      </c>
      <c r="O907" s="47" t="str">
        <f>IF(A907="","",Calculator!prev_heloc_prin_balance-N907)</f>
        <v/>
      </c>
      <c r="P907" s="47" t="str">
        <f t="shared" si="16"/>
        <v/>
      </c>
      <c r="Q907" s="40"/>
      <c r="R907" s="67" t="str">
        <f t="shared" si="5"/>
        <v/>
      </c>
      <c r="S907" s="68" t="str">
        <f t="shared" si="6"/>
        <v/>
      </c>
      <c r="T907" s="47" t="str">
        <f t="shared" si="7"/>
        <v/>
      </c>
      <c r="U907" s="47" t="str">
        <f t="shared" si="8"/>
        <v/>
      </c>
      <c r="V907" s="47" t="str">
        <f t="shared" si="9"/>
        <v/>
      </c>
      <c r="W907" s="47" t="str">
        <f t="shared" si="10"/>
        <v/>
      </c>
      <c r="X907" s="40"/>
      <c r="Y907" s="67" t="str">
        <f t="shared" si="11"/>
        <v/>
      </c>
      <c r="Z907" s="68" t="str">
        <f t="shared" si="12"/>
        <v/>
      </c>
      <c r="AA907" s="47" t="str">
        <f>IF(Y907="","",MIN($D$9+Calculator!free_cash_flow,AD906+AB907))</f>
        <v/>
      </c>
      <c r="AB907" s="47" t="str">
        <f t="shared" si="13"/>
        <v/>
      </c>
      <c r="AC907" s="47" t="str">
        <f t="shared" si="14"/>
        <v/>
      </c>
      <c r="AD907" s="47" t="str">
        <f t="shared" si="15"/>
        <v/>
      </c>
    </row>
    <row r="908" ht="12.75" customHeight="1">
      <c r="A908" s="67" t="str">
        <f>IF(OR(Calculator!prev_total_owed&lt;=0,Calculator!prev_total_owed=""),"",Calculator!prev_pmt_num+1)</f>
        <v/>
      </c>
      <c r="B908" s="68" t="str">
        <f t="shared" si="1"/>
        <v/>
      </c>
      <c r="C908" s="47" t="str">
        <f>IF(A908="","",MIN(D908+Calculator!prev_prin_balance,Calculator!loan_payment+J908))</f>
        <v/>
      </c>
      <c r="D908" s="47" t="str">
        <f>IF(A908="","",ROUND($D$6/12*MAX(0,(Calculator!prev_prin_balance)),2))</f>
        <v/>
      </c>
      <c r="E908" s="47" t="str">
        <f t="shared" si="2"/>
        <v/>
      </c>
      <c r="F908" s="47" t="str">
        <f>IF(A908="","",ROUND(SUM(Calculator!prev_prin_balance,-E908),2))</f>
        <v/>
      </c>
      <c r="G908" s="69" t="str">
        <f t="shared" si="3"/>
        <v/>
      </c>
      <c r="H908" s="47" t="str">
        <f>IF(A908="","",IF(Calculator!prev_prin_balance=0,MIN(Calculator!prev_heloc_prin_balance+Calculator!prev_heloc_int_balance+K908,MAX(0,Calculator!free_cash_flow+Calculator!loan_payment))+IF($O$7="No",0,Calculator!loan_payment+$I$6),IF($O$7="No",Calculator!free_cash_flow,$I$5)))</f>
        <v/>
      </c>
      <c r="I908" s="47" t="str">
        <f>IF(A908="","",IF($O$7="Yes",$I$6+Calculator!loan_payment,0))</f>
        <v/>
      </c>
      <c r="J908" s="47" t="str">
        <f>IF(A908="","",IF(Calculator!prev_prin_balance&lt;=0,0,IF(Calculator!prev_heloc_prin_balance&lt;Calculator!free_cash_flow,MAX(0,MIN($O$6,D908+Calculator!prev_prin_balance+Calculator!loan_payment)),0)))</f>
        <v/>
      </c>
      <c r="K908" s="47" t="str">
        <f>IF(A908="","",ROUND((B908-Calculator!prev_date)*(Calculator!prev_heloc_rate/$O$8)*MAX(0,Calculator!prev_heloc_prin_balance),2))</f>
        <v/>
      </c>
      <c r="L908" s="47" t="str">
        <f>IF(A908="","",MAX(0,MIN(1*H908,Calculator!prev_heloc_int_balance+K908)))</f>
        <v/>
      </c>
      <c r="M908" s="47" t="str">
        <f>IF(A908="","",(Calculator!prev_heloc_int_balance+K908)-L908)</f>
        <v/>
      </c>
      <c r="N908" s="47" t="str">
        <f t="shared" si="4"/>
        <v/>
      </c>
      <c r="O908" s="47" t="str">
        <f>IF(A908="","",Calculator!prev_heloc_prin_balance-N908)</f>
        <v/>
      </c>
      <c r="P908" s="47" t="str">
        <f t="shared" si="16"/>
        <v/>
      </c>
      <c r="Q908" s="40"/>
      <c r="R908" s="67" t="str">
        <f t="shared" si="5"/>
        <v/>
      </c>
      <c r="S908" s="68" t="str">
        <f t="shared" si="6"/>
        <v/>
      </c>
      <c r="T908" s="47" t="str">
        <f t="shared" si="7"/>
        <v/>
      </c>
      <c r="U908" s="47" t="str">
        <f t="shared" si="8"/>
        <v/>
      </c>
      <c r="V908" s="47" t="str">
        <f t="shared" si="9"/>
        <v/>
      </c>
      <c r="W908" s="47" t="str">
        <f t="shared" si="10"/>
        <v/>
      </c>
      <c r="X908" s="40"/>
      <c r="Y908" s="67" t="str">
        <f t="shared" si="11"/>
        <v/>
      </c>
      <c r="Z908" s="68" t="str">
        <f t="shared" si="12"/>
        <v/>
      </c>
      <c r="AA908" s="47" t="str">
        <f>IF(Y908="","",MIN($D$9+Calculator!free_cash_flow,AD907+AB908))</f>
        <v/>
      </c>
      <c r="AB908" s="47" t="str">
        <f t="shared" si="13"/>
        <v/>
      </c>
      <c r="AC908" s="47" t="str">
        <f t="shared" si="14"/>
        <v/>
      </c>
      <c r="AD908" s="47" t="str">
        <f t="shared" si="15"/>
        <v/>
      </c>
    </row>
    <row r="909" ht="12.75" customHeight="1">
      <c r="A909" s="67" t="str">
        <f>IF(OR(Calculator!prev_total_owed&lt;=0,Calculator!prev_total_owed=""),"",Calculator!prev_pmt_num+1)</f>
        <v/>
      </c>
      <c r="B909" s="68" t="str">
        <f t="shared" si="1"/>
        <v/>
      </c>
      <c r="C909" s="47" t="str">
        <f>IF(A909="","",MIN(D909+Calculator!prev_prin_balance,Calculator!loan_payment+J909))</f>
        <v/>
      </c>
      <c r="D909" s="47" t="str">
        <f>IF(A909="","",ROUND($D$6/12*MAX(0,(Calculator!prev_prin_balance)),2))</f>
        <v/>
      </c>
      <c r="E909" s="47" t="str">
        <f t="shared" si="2"/>
        <v/>
      </c>
      <c r="F909" s="47" t="str">
        <f>IF(A909="","",ROUND(SUM(Calculator!prev_prin_balance,-E909),2))</f>
        <v/>
      </c>
      <c r="G909" s="69" t="str">
        <f t="shared" si="3"/>
        <v/>
      </c>
      <c r="H909" s="47" t="str">
        <f>IF(A909="","",IF(Calculator!prev_prin_balance=0,MIN(Calculator!prev_heloc_prin_balance+Calculator!prev_heloc_int_balance+K909,MAX(0,Calculator!free_cash_flow+Calculator!loan_payment))+IF($O$7="No",0,Calculator!loan_payment+$I$6),IF($O$7="No",Calculator!free_cash_flow,$I$5)))</f>
        <v/>
      </c>
      <c r="I909" s="47" t="str">
        <f>IF(A909="","",IF($O$7="Yes",$I$6+Calculator!loan_payment,0))</f>
        <v/>
      </c>
      <c r="J909" s="47" t="str">
        <f>IF(A909="","",IF(Calculator!prev_prin_balance&lt;=0,0,IF(Calculator!prev_heloc_prin_balance&lt;Calculator!free_cash_flow,MAX(0,MIN($O$6,D909+Calculator!prev_prin_balance+Calculator!loan_payment)),0)))</f>
        <v/>
      </c>
      <c r="K909" s="47" t="str">
        <f>IF(A909="","",ROUND((B909-Calculator!prev_date)*(Calculator!prev_heloc_rate/$O$8)*MAX(0,Calculator!prev_heloc_prin_balance),2))</f>
        <v/>
      </c>
      <c r="L909" s="47" t="str">
        <f>IF(A909="","",MAX(0,MIN(1*H909,Calculator!prev_heloc_int_balance+K909)))</f>
        <v/>
      </c>
      <c r="M909" s="47" t="str">
        <f>IF(A909="","",(Calculator!prev_heloc_int_balance+K909)-L909)</f>
        <v/>
      </c>
      <c r="N909" s="47" t="str">
        <f t="shared" si="4"/>
        <v/>
      </c>
      <c r="O909" s="47" t="str">
        <f>IF(A909="","",Calculator!prev_heloc_prin_balance-N909)</f>
        <v/>
      </c>
      <c r="P909" s="47" t="str">
        <f t="shared" si="16"/>
        <v/>
      </c>
      <c r="Q909" s="40"/>
      <c r="R909" s="67" t="str">
        <f t="shared" si="5"/>
        <v/>
      </c>
      <c r="S909" s="68" t="str">
        <f t="shared" si="6"/>
        <v/>
      </c>
      <c r="T909" s="47" t="str">
        <f t="shared" si="7"/>
        <v/>
      </c>
      <c r="U909" s="47" t="str">
        <f t="shared" si="8"/>
        <v/>
      </c>
      <c r="V909" s="47" t="str">
        <f t="shared" si="9"/>
        <v/>
      </c>
      <c r="W909" s="47" t="str">
        <f t="shared" si="10"/>
        <v/>
      </c>
      <c r="X909" s="40"/>
      <c r="Y909" s="67" t="str">
        <f t="shared" si="11"/>
        <v/>
      </c>
      <c r="Z909" s="68" t="str">
        <f t="shared" si="12"/>
        <v/>
      </c>
      <c r="AA909" s="47" t="str">
        <f>IF(Y909="","",MIN($D$9+Calculator!free_cash_flow,AD908+AB909))</f>
        <v/>
      </c>
      <c r="AB909" s="47" t="str">
        <f t="shared" si="13"/>
        <v/>
      </c>
      <c r="AC909" s="47" t="str">
        <f t="shared" si="14"/>
        <v/>
      </c>
      <c r="AD909" s="47" t="str">
        <f t="shared" si="15"/>
        <v/>
      </c>
    </row>
    <row r="910" ht="12.75" customHeight="1">
      <c r="A910" s="67" t="str">
        <f>IF(OR(Calculator!prev_total_owed&lt;=0,Calculator!prev_total_owed=""),"",Calculator!prev_pmt_num+1)</f>
        <v/>
      </c>
      <c r="B910" s="68" t="str">
        <f t="shared" si="1"/>
        <v/>
      </c>
      <c r="C910" s="47" t="str">
        <f>IF(A910="","",MIN(D910+Calculator!prev_prin_balance,Calculator!loan_payment+J910))</f>
        <v/>
      </c>
      <c r="D910" s="47" t="str">
        <f>IF(A910="","",ROUND($D$6/12*MAX(0,(Calculator!prev_prin_balance)),2))</f>
        <v/>
      </c>
      <c r="E910" s="47" t="str">
        <f t="shared" si="2"/>
        <v/>
      </c>
      <c r="F910" s="47" t="str">
        <f>IF(A910="","",ROUND(SUM(Calculator!prev_prin_balance,-E910),2))</f>
        <v/>
      </c>
      <c r="G910" s="69" t="str">
        <f t="shared" si="3"/>
        <v/>
      </c>
      <c r="H910" s="47" t="str">
        <f>IF(A910="","",IF(Calculator!prev_prin_balance=0,MIN(Calculator!prev_heloc_prin_balance+Calculator!prev_heloc_int_balance+K910,MAX(0,Calculator!free_cash_flow+Calculator!loan_payment))+IF($O$7="No",0,Calculator!loan_payment+$I$6),IF($O$7="No",Calculator!free_cash_flow,$I$5)))</f>
        <v/>
      </c>
      <c r="I910" s="47" t="str">
        <f>IF(A910="","",IF($O$7="Yes",$I$6+Calculator!loan_payment,0))</f>
        <v/>
      </c>
      <c r="J910" s="47" t="str">
        <f>IF(A910="","",IF(Calculator!prev_prin_balance&lt;=0,0,IF(Calculator!prev_heloc_prin_balance&lt;Calculator!free_cash_flow,MAX(0,MIN($O$6,D910+Calculator!prev_prin_balance+Calculator!loan_payment)),0)))</f>
        <v/>
      </c>
      <c r="K910" s="47" t="str">
        <f>IF(A910="","",ROUND((B910-Calculator!prev_date)*(Calculator!prev_heloc_rate/$O$8)*MAX(0,Calculator!prev_heloc_prin_balance),2))</f>
        <v/>
      </c>
      <c r="L910" s="47" t="str">
        <f>IF(A910="","",MAX(0,MIN(1*H910,Calculator!prev_heloc_int_balance+K910)))</f>
        <v/>
      </c>
      <c r="M910" s="47" t="str">
        <f>IF(A910="","",(Calculator!prev_heloc_int_balance+K910)-L910)</f>
        <v/>
      </c>
      <c r="N910" s="47" t="str">
        <f t="shared" si="4"/>
        <v/>
      </c>
      <c r="O910" s="47" t="str">
        <f>IF(A910="","",Calculator!prev_heloc_prin_balance-N910)</f>
        <v/>
      </c>
      <c r="P910" s="47" t="str">
        <f t="shared" si="16"/>
        <v/>
      </c>
      <c r="Q910" s="40"/>
      <c r="R910" s="67" t="str">
        <f t="shared" si="5"/>
        <v/>
      </c>
      <c r="S910" s="68" t="str">
        <f t="shared" si="6"/>
        <v/>
      </c>
      <c r="T910" s="47" t="str">
        <f t="shared" si="7"/>
        <v/>
      </c>
      <c r="U910" s="47" t="str">
        <f t="shared" si="8"/>
        <v/>
      </c>
      <c r="V910" s="47" t="str">
        <f t="shared" si="9"/>
        <v/>
      </c>
      <c r="W910" s="47" t="str">
        <f t="shared" si="10"/>
        <v/>
      </c>
      <c r="X910" s="40"/>
      <c r="Y910" s="67" t="str">
        <f t="shared" si="11"/>
        <v/>
      </c>
      <c r="Z910" s="68" t="str">
        <f t="shared" si="12"/>
        <v/>
      </c>
      <c r="AA910" s="47" t="str">
        <f>IF(Y910="","",MIN($D$9+Calculator!free_cash_flow,AD909+AB910))</f>
        <v/>
      </c>
      <c r="AB910" s="47" t="str">
        <f t="shared" si="13"/>
        <v/>
      </c>
      <c r="AC910" s="47" t="str">
        <f t="shared" si="14"/>
        <v/>
      </c>
      <c r="AD910" s="47" t="str">
        <f t="shared" si="15"/>
        <v/>
      </c>
    </row>
    <row r="911" ht="12.75" customHeight="1">
      <c r="A911" s="67" t="str">
        <f>IF(OR(Calculator!prev_total_owed&lt;=0,Calculator!prev_total_owed=""),"",Calculator!prev_pmt_num+1)</f>
        <v/>
      </c>
      <c r="B911" s="68" t="str">
        <f t="shared" si="1"/>
        <v/>
      </c>
      <c r="C911" s="47" t="str">
        <f>IF(A911="","",MIN(D911+Calculator!prev_prin_balance,Calculator!loan_payment+J911))</f>
        <v/>
      </c>
      <c r="D911" s="47" t="str">
        <f>IF(A911="","",ROUND($D$6/12*MAX(0,(Calculator!prev_prin_balance)),2))</f>
        <v/>
      </c>
      <c r="E911" s="47" t="str">
        <f t="shared" si="2"/>
        <v/>
      </c>
      <c r="F911" s="47" t="str">
        <f>IF(A911="","",ROUND(SUM(Calculator!prev_prin_balance,-E911),2))</f>
        <v/>
      </c>
      <c r="G911" s="69" t="str">
        <f t="shared" si="3"/>
        <v/>
      </c>
      <c r="H911" s="47" t="str">
        <f>IF(A911="","",IF(Calculator!prev_prin_balance=0,MIN(Calculator!prev_heloc_prin_balance+Calculator!prev_heloc_int_balance+K911,MAX(0,Calculator!free_cash_flow+Calculator!loan_payment))+IF($O$7="No",0,Calculator!loan_payment+$I$6),IF($O$7="No",Calculator!free_cash_flow,$I$5)))</f>
        <v/>
      </c>
      <c r="I911" s="47" t="str">
        <f>IF(A911="","",IF($O$7="Yes",$I$6+Calculator!loan_payment,0))</f>
        <v/>
      </c>
      <c r="J911" s="47" t="str">
        <f>IF(A911="","",IF(Calculator!prev_prin_balance&lt;=0,0,IF(Calculator!prev_heloc_prin_balance&lt;Calculator!free_cash_flow,MAX(0,MIN($O$6,D911+Calculator!prev_prin_balance+Calculator!loan_payment)),0)))</f>
        <v/>
      </c>
      <c r="K911" s="47" t="str">
        <f>IF(A911="","",ROUND((B911-Calculator!prev_date)*(Calculator!prev_heloc_rate/$O$8)*MAX(0,Calculator!prev_heloc_prin_balance),2))</f>
        <v/>
      </c>
      <c r="L911" s="47" t="str">
        <f>IF(A911="","",MAX(0,MIN(1*H911,Calculator!prev_heloc_int_balance+K911)))</f>
        <v/>
      </c>
      <c r="M911" s="47" t="str">
        <f>IF(A911="","",(Calculator!prev_heloc_int_balance+K911)-L911)</f>
        <v/>
      </c>
      <c r="N911" s="47" t="str">
        <f t="shared" si="4"/>
        <v/>
      </c>
      <c r="O911" s="47" t="str">
        <f>IF(A911="","",Calculator!prev_heloc_prin_balance-N911)</f>
        <v/>
      </c>
      <c r="P911" s="47" t="str">
        <f t="shared" si="16"/>
        <v/>
      </c>
      <c r="Q911" s="40"/>
      <c r="R911" s="67" t="str">
        <f t="shared" si="5"/>
        <v/>
      </c>
      <c r="S911" s="68" t="str">
        <f t="shared" si="6"/>
        <v/>
      </c>
      <c r="T911" s="47" t="str">
        <f t="shared" si="7"/>
        <v/>
      </c>
      <c r="U911" s="47" t="str">
        <f t="shared" si="8"/>
        <v/>
      </c>
      <c r="V911" s="47" t="str">
        <f t="shared" si="9"/>
        <v/>
      </c>
      <c r="W911" s="47" t="str">
        <f t="shared" si="10"/>
        <v/>
      </c>
      <c r="X911" s="40"/>
      <c r="Y911" s="67" t="str">
        <f t="shared" si="11"/>
        <v/>
      </c>
      <c r="Z911" s="68" t="str">
        <f t="shared" si="12"/>
        <v/>
      </c>
      <c r="AA911" s="47" t="str">
        <f>IF(Y911="","",MIN($D$9+Calculator!free_cash_flow,AD910+AB911))</f>
        <v/>
      </c>
      <c r="AB911" s="47" t="str">
        <f t="shared" si="13"/>
        <v/>
      </c>
      <c r="AC911" s="47" t="str">
        <f t="shared" si="14"/>
        <v/>
      </c>
      <c r="AD911" s="47" t="str">
        <f t="shared" si="15"/>
        <v/>
      </c>
    </row>
    <row r="912" ht="12.75" customHeight="1">
      <c r="A912" s="67" t="str">
        <f>IF(OR(Calculator!prev_total_owed&lt;=0,Calculator!prev_total_owed=""),"",Calculator!prev_pmt_num+1)</f>
        <v/>
      </c>
      <c r="B912" s="68" t="str">
        <f t="shared" si="1"/>
        <v/>
      </c>
      <c r="C912" s="47" t="str">
        <f>IF(A912="","",MIN(D912+Calculator!prev_prin_balance,Calculator!loan_payment+J912))</f>
        <v/>
      </c>
      <c r="D912" s="47" t="str">
        <f>IF(A912="","",ROUND($D$6/12*MAX(0,(Calculator!prev_prin_balance)),2))</f>
        <v/>
      </c>
      <c r="E912" s="47" t="str">
        <f t="shared" si="2"/>
        <v/>
      </c>
      <c r="F912" s="47" t="str">
        <f>IF(A912="","",ROUND(SUM(Calculator!prev_prin_balance,-E912),2))</f>
        <v/>
      </c>
      <c r="G912" s="69" t="str">
        <f t="shared" si="3"/>
        <v/>
      </c>
      <c r="H912" s="47" t="str">
        <f>IF(A912="","",IF(Calculator!prev_prin_balance=0,MIN(Calculator!prev_heloc_prin_balance+Calculator!prev_heloc_int_balance+K912,MAX(0,Calculator!free_cash_flow+Calculator!loan_payment))+IF($O$7="No",0,Calculator!loan_payment+$I$6),IF($O$7="No",Calculator!free_cash_flow,$I$5)))</f>
        <v/>
      </c>
      <c r="I912" s="47" t="str">
        <f>IF(A912="","",IF($O$7="Yes",$I$6+Calculator!loan_payment,0))</f>
        <v/>
      </c>
      <c r="J912" s="47" t="str">
        <f>IF(A912="","",IF(Calculator!prev_prin_balance&lt;=0,0,IF(Calculator!prev_heloc_prin_balance&lt;Calculator!free_cash_flow,MAX(0,MIN($O$6,D912+Calculator!prev_prin_balance+Calculator!loan_payment)),0)))</f>
        <v/>
      </c>
      <c r="K912" s="47" t="str">
        <f>IF(A912="","",ROUND((B912-Calculator!prev_date)*(Calculator!prev_heloc_rate/$O$8)*MAX(0,Calculator!prev_heloc_prin_balance),2))</f>
        <v/>
      </c>
      <c r="L912" s="47" t="str">
        <f>IF(A912="","",MAX(0,MIN(1*H912,Calculator!prev_heloc_int_balance+K912)))</f>
        <v/>
      </c>
      <c r="M912" s="47" t="str">
        <f>IF(A912="","",(Calculator!prev_heloc_int_balance+K912)-L912)</f>
        <v/>
      </c>
      <c r="N912" s="47" t="str">
        <f t="shared" si="4"/>
        <v/>
      </c>
      <c r="O912" s="47" t="str">
        <f>IF(A912="","",Calculator!prev_heloc_prin_balance-N912)</f>
        <v/>
      </c>
      <c r="P912" s="47" t="str">
        <f t="shared" si="16"/>
        <v/>
      </c>
      <c r="Q912" s="40"/>
      <c r="R912" s="67" t="str">
        <f t="shared" si="5"/>
        <v/>
      </c>
      <c r="S912" s="68" t="str">
        <f t="shared" si="6"/>
        <v/>
      </c>
      <c r="T912" s="47" t="str">
        <f t="shared" si="7"/>
        <v/>
      </c>
      <c r="U912" s="47" t="str">
        <f t="shared" si="8"/>
        <v/>
      </c>
      <c r="V912" s="47" t="str">
        <f t="shared" si="9"/>
        <v/>
      </c>
      <c r="W912" s="47" t="str">
        <f t="shared" si="10"/>
        <v/>
      </c>
      <c r="X912" s="40"/>
      <c r="Y912" s="67" t="str">
        <f t="shared" si="11"/>
        <v/>
      </c>
      <c r="Z912" s="68" t="str">
        <f t="shared" si="12"/>
        <v/>
      </c>
      <c r="AA912" s="47" t="str">
        <f>IF(Y912="","",MIN($D$9+Calculator!free_cash_flow,AD911+AB912))</f>
        <v/>
      </c>
      <c r="AB912" s="47" t="str">
        <f t="shared" si="13"/>
        <v/>
      </c>
      <c r="AC912" s="47" t="str">
        <f t="shared" si="14"/>
        <v/>
      </c>
      <c r="AD912" s="47" t="str">
        <f t="shared" si="15"/>
        <v/>
      </c>
    </row>
    <row r="913" ht="12.75" customHeight="1">
      <c r="A913" s="67" t="str">
        <f>IF(OR(Calculator!prev_total_owed&lt;=0,Calculator!prev_total_owed=""),"",Calculator!prev_pmt_num+1)</f>
        <v/>
      </c>
      <c r="B913" s="68" t="str">
        <f t="shared" si="1"/>
        <v/>
      </c>
      <c r="C913" s="47" t="str">
        <f>IF(A913="","",MIN(D913+Calculator!prev_prin_balance,Calculator!loan_payment+J913))</f>
        <v/>
      </c>
      <c r="D913" s="47" t="str">
        <f>IF(A913="","",ROUND($D$6/12*MAX(0,(Calculator!prev_prin_balance)),2))</f>
        <v/>
      </c>
      <c r="E913" s="47" t="str">
        <f t="shared" si="2"/>
        <v/>
      </c>
      <c r="F913" s="47" t="str">
        <f>IF(A913="","",ROUND(SUM(Calculator!prev_prin_balance,-E913),2))</f>
        <v/>
      </c>
      <c r="G913" s="69" t="str">
        <f t="shared" si="3"/>
        <v/>
      </c>
      <c r="H913" s="47" t="str">
        <f>IF(A913="","",IF(Calculator!prev_prin_balance=0,MIN(Calculator!prev_heloc_prin_balance+Calculator!prev_heloc_int_balance+K913,MAX(0,Calculator!free_cash_flow+Calculator!loan_payment))+IF($O$7="No",0,Calculator!loan_payment+$I$6),IF($O$7="No",Calculator!free_cash_flow,$I$5)))</f>
        <v/>
      </c>
      <c r="I913" s="47" t="str">
        <f>IF(A913="","",IF($O$7="Yes",$I$6+Calculator!loan_payment,0))</f>
        <v/>
      </c>
      <c r="J913" s="47" t="str">
        <f>IF(A913="","",IF(Calculator!prev_prin_balance&lt;=0,0,IF(Calculator!prev_heloc_prin_balance&lt;Calculator!free_cash_flow,MAX(0,MIN($O$6,D913+Calculator!prev_prin_balance+Calculator!loan_payment)),0)))</f>
        <v/>
      </c>
      <c r="K913" s="47" t="str">
        <f>IF(A913="","",ROUND((B913-Calculator!prev_date)*(Calculator!prev_heloc_rate/$O$8)*MAX(0,Calculator!prev_heloc_prin_balance),2))</f>
        <v/>
      </c>
      <c r="L913" s="47" t="str">
        <f>IF(A913="","",MAX(0,MIN(1*H913,Calculator!prev_heloc_int_balance+K913)))</f>
        <v/>
      </c>
      <c r="M913" s="47" t="str">
        <f>IF(A913="","",(Calculator!prev_heloc_int_balance+K913)-L913)</f>
        <v/>
      </c>
      <c r="N913" s="47" t="str">
        <f t="shared" si="4"/>
        <v/>
      </c>
      <c r="O913" s="47" t="str">
        <f>IF(A913="","",Calculator!prev_heloc_prin_balance-N913)</f>
        <v/>
      </c>
      <c r="P913" s="47" t="str">
        <f t="shared" si="16"/>
        <v/>
      </c>
      <c r="Q913" s="40"/>
      <c r="R913" s="67" t="str">
        <f t="shared" si="5"/>
        <v/>
      </c>
      <c r="S913" s="68" t="str">
        <f t="shared" si="6"/>
        <v/>
      </c>
      <c r="T913" s="47" t="str">
        <f t="shared" si="7"/>
        <v/>
      </c>
      <c r="U913" s="47" t="str">
        <f t="shared" si="8"/>
        <v/>
      </c>
      <c r="V913" s="47" t="str">
        <f t="shared" si="9"/>
        <v/>
      </c>
      <c r="W913" s="47" t="str">
        <f t="shared" si="10"/>
        <v/>
      </c>
      <c r="X913" s="40"/>
      <c r="Y913" s="67" t="str">
        <f t="shared" si="11"/>
        <v/>
      </c>
      <c r="Z913" s="68" t="str">
        <f t="shared" si="12"/>
        <v/>
      </c>
      <c r="AA913" s="47" t="str">
        <f>IF(Y913="","",MIN($D$9+Calculator!free_cash_flow,AD912+AB913))</f>
        <v/>
      </c>
      <c r="AB913" s="47" t="str">
        <f t="shared" si="13"/>
        <v/>
      </c>
      <c r="AC913" s="47" t="str">
        <f t="shared" si="14"/>
        <v/>
      </c>
      <c r="AD913" s="47" t="str">
        <f t="shared" si="15"/>
        <v/>
      </c>
    </row>
    <row r="914" ht="12.75" customHeight="1">
      <c r="A914" s="67" t="str">
        <f>IF(OR(Calculator!prev_total_owed&lt;=0,Calculator!prev_total_owed=""),"",Calculator!prev_pmt_num+1)</f>
        <v/>
      </c>
      <c r="B914" s="68" t="str">
        <f t="shared" si="1"/>
        <v/>
      </c>
      <c r="C914" s="47" t="str">
        <f>IF(A914="","",MIN(D914+Calculator!prev_prin_balance,Calculator!loan_payment+J914))</f>
        <v/>
      </c>
      <c r="D914" s="47" t="str">
        <f>IF(A914="","",ROUND($D$6/12*MAX(0,(Calculator!prev_prin_balance)),2))</f>
        <v/>
      </c>
      <c r="E914" s="47" t="str">
        <f t="shared" si="2"/>
        <v/>
      </c>
      <c r="F914" s="47" t="str">
        <f>IF(A914="","",ROUND(SUM(Calculator!prev_prin_balance,-E914),2))</f>
        <v/>
      </c>
      <c r="G914" s="69" t="str">
        <f t="shared" si="3"/>
        <v/>
      </c>
      <c r="H914" s="47" t="str">
        <f>IF(A914="","",IF(Calculator!prev_prin_balance=0,MIN(Calculator!prev_heloc_prin_balance+Calculator!prev_heloc_int_balance+K914,MAX(0,Calculator!free_cash_flow+Calculator!loan_payment))+IF($O$7="No",0,Calculator!loan_payment+$I$6),IF($O$7="No",Calculator!free_cash_flow,$I$5)))</f>
        <v/>
      </c>
      <c r="I914" s="47" t="str">
        <f>IF(A914="","",IF($O$7="Yes",$I$6+Calculator!loan_payment,0))</f>
        <v/>
      </c>
      <c r="J914" s="47" t="str">
        <f>IF(A914="","",IF(Calculator!prev_prin_balance&lt;=0,0,IF(Calculator!prev_heloc_prin_balance&lt;Calculator!free_cash_flow,MAX(0,MIN($O$6,D914+Calculator!prev_prin_balance+Calculator!loan_payment)),0)))</f>
        <v/>
      </c>
      <c r="K914" s="47" t="str">
        <f>IF(A914="","",ROUND((B914-Calculator!prev_date)*(Calculator!prev_heloc_rate/$O$8)*MAX(0,Calculator!prev_heloc_prin_balance),2))</f>
        <v/>
      </c>
      <c r="L914" s="47" t="str">
        <f>IF(A914="","",MAX(0,MIN(1*H914,Calculator!prev_heloc_int_balance+K914)))</f>
        <v/>
      </c>
      <c r="M914" s="47" t="str">
        <f>IF(A914="","",(Calculator!prev_heloc_int_balance+K914)-L914)</f>
        <v/>
      </c>
      <c r="N914" s="47" t="str">
        <f t="shared" si="4"/>
        <v/>
      </c>
      <c r="O914" s="47" t="str">
        <f>IF(A914="","",Calculator!prev_heloc_prin_balance-N914)</f>
        <v/>
      </c>
      <c r="P914" s="47" t="str">
        <f t="shared" si="16"/>
        <v/>
      </c>
      <c r="Q914" s="40"/>
      <c r="R914" s="67" t="str">
        <f t="shared" si="5"/>
        <v/>
      </c>
      <c r="S914" s="68" t="str">
        <f t="shared" si="6"/>
        <v/>
      </c>
      <c r="T914" s="47" t="str">
        <f t="shared" si="7"/>
        <v/>
      </c>
      <c r="U914" s="47" t="str">
        <f t="shared" si="8"/>
        <v/>
      </c>
      <c r="V914" s="47" t="str">
        <f t="shared" si="9"/>
        <v/>
      </c>
      <c r="W914" s="47" t="str">
        <f t="shared" si="10"/>
        <v/>
      </c>
      <c r="X914" s="40"/>
      <c r="Y914" s="67" t="str">
        <f t="shared" si="11"/>
        <v/>
      </c>
      <c r="Z914" s="68" t="str">
        <f t="shared" si="12"/>
        <v/>
      </c>
      <c r="AA914" s="47" t="str">
        <f>IF(Y914="","",MIN($D$9+Calculator!free_cash_flow,AD913+AB914))</f>
        <v/>
      </c>
      <c r="AB914" s="47" t="str">
        <f t="shared" si="13"/>
        <v/>
      </c>
      <c r="AC914" s="47" t="str">
        <f t="shared" si="14"/>
        <v/>
      </c>
      <c r="AD914" s="47" t="str">
        <f t="shared" si="15"/>
        <v/>
      </c>
    </row>
    <row r="915" ht="12.75" customHeight="1">
      <c r="A915" s="67" t="str">
        <f>IF(OR(Calculator!prev_total_owed&lt;=0,Calculator!prev_total_owed=""),"",Calculator!prev_pmt_num+1)</f>
        <v/>
      </c>
      <c r="B915" s="68" t="str">
        <f t="shared" si="1"/>
        <v/>
      </c>
      <c r="C915" s="47" t="str">
        <f>IF(A915="","",MIN(D915+Calculator!prev_prin_balance,Calculator!loan_payment+J915))</f>
        <v/>
      </c>
      <c r="D915" s="47" t="str">
        <f>IF(A915="","",ROUND($D$6/12*MAX(0,(Calculator!prev_prin_balance)),2))</f>
        <v/>
      </c>
      <c r="E915" s="47" t="str">
        <f t="shared" si="2"/>
        <v/>
      </c>
      <c r="F915" s="47" t="str">
        <f>IF(A915="","",ROUND(SUM(Calculator!prev_prin_balance,-E915),2))</f>
        <v/>
      </c>
      <c r="G915" s="69" t="str">
        <f t="shared" si="3"/>
        <v/>
      </c>
      <c r="H915" s="47" t="str">
        <f>IF(A915="","",IF(Calculator!prev_prin_balance=0,MIN(Calculator!prev_heloc_prin_balance+Calculator!prev_heloc_int_balance+K915,MAX(0,Calculator!free_cash_flow+Calculator!loan_payment))+IF($O$7="No",0,Calculator!loan_payment+$I$6),IF($O$7="No",Calculator!free_cash_flow,$I$5)))</f>
        <v/>
      </c>
      <c r="I915" s="47" t="str">
        <f>IF(A915="","",IF($O$7="Yes",$I$6+Calculator!loan_payment,0))</f>
        <v/>
      </c>
      <c r="J915" s="47" t="str">
        <f>IF(A915="","",IF(Calculator!prev_prin_balance&lt;=0,0,IF(Calculator!prev_heloc_prin_balance&lt;Calculator!free_cash_flow,MAX(0,MIN($O$6,D915+Calculator!prev_prin_balance+Calculator!loan_payment)),0)))</f>
        <v/>
      </c>
      <c r="K915" s="47" t="str">
        <f>IF(A915="","",ROUND((B915-Calculator!prev_date)*(Calculator!prev_heloc_rate/$O$8)*MAX(0,Calculator!prev_heloc_prin_balance),2))</f>
        <v/>
      </c>
      <c r="L915" s="47" t="str">
        <f>IF(A915="","",MAX(0,MIN(1*H915,Calculator!prev_heloc_int_balance+K915)))</f>
        <v/>
      </c>
      <c r="M915" s="47" t="str">
        <f>IF(A915="","",(Calculator!prev_heloc_int_balance+K915)-L915)</f>
        <v/>
      </c>
      <c r="N915" s="47" t="str">
        <f t="shared" si="4"/>
        <v/>
      </c>
      <c r="O915" s="47" t="str">
        <f>IF(A915="","",Calculator!prev_heloc_prin_balance-N915)</f>
        <v/>
      </c>
      <c r="P915" s="47" t="str">
        <f t="shared" si="16"/>
        <v/>
      </c>
      <c r="Q915" s="40"/>
      <c r="R915" s="67" t="str">
        <f t="shared" si="5"/>
        <v/>
      </c>
      <c r="S915" s="68" t="str">
        <f t="shared" si="6"/>
        <v/>
      </c>
      <c r="T915" s="47" t="str">
        <f t="shared" si="7"/>
        <v/>
      </c>
      <c r="U915" s="47" t="str">
        <f t="shared" si="8"/>
        <v/>
      </c>
      <c r="V915" s="47" t="str">
        <f t="shared" si="9"/>
        <v/>
      </c>
      <c r="W915" s="47" t="str">
        <f t="shared" si="10"/>
        <v/>
      </c>
      <c r="X915" s="40"/>
      <c r="Y915" s="67" t="str">
        <f t="shared" si="11"/>
        <v/>
      </c>
      <c r="Z915" s="68" t="str">
        <f t="shared" si="12"/>
        <v/>
      </c>
      <c r="AA915" s="47" t="str">
        <f>IF(Y915="","",MIN($D$9+Calculator!free_cash_flow,AD914+AB915))</f>
        <v/>
      </c>
      <c r="AB915" s="47" t="str">
        <f t="shared" si="13"/>
        <v/>
      </c>
      <c r="AC915" s="47" t="str">
        <f t="shared" si="14"/>
        <v/>
      </c>
      <c r="AD915" s="47" t="str">
        <f t="shared" si="15"/>
        <v/>
      </c>
    </row>
    <row r="916" ht="12.75" customHeight="1">
      <c r="A916" s="67" t="str">
        <f>IF(OR(Calculator!prev_total_owed&lt;=0,Calculator!prev_total_owed=""),"",Calculator!prev_pmt_num+1)</f>
        <v/>
      </c>
      <c r="B916" s="68" t="str">
        <f t="shared" si="1"/>
        <v/>
      </c>
      <c r="C916" s="47" t="str">
        <f>IF(A916="","",MIN(D916+Calculator!prev_prin_balance,Calculator!loan_payment+J916))</f>
        <v/>
      </c>
      <c r="D916" s="47" t="str">
        <f>IF(A916="","",ROUND($D$6/12*MAX(0,(Calculator!prev_prin_balance)),2))</f>
        <v/>
      </c>
      <c r="E916" s="47" t="str">
        <f t="shared" si="2"/>
        <v/>
      </c>
      <c r="F916" s="47" t="str">
        <f>IF(A916="","",ROUND(SUM(Calculator!prev_prin_balance,-E916),2))</f>
        <v/>
      </c>
      <c r="G916" s="69" t="str">
        <f t="shared" si="3"/>
        <v/>
      </c>
      <c r="H916" s="47" t="str">
        <f>IF(A916="","",IF(Calculator!prev_prin_balance=0,MIN(Calculator!prev_heloc_prin_balance+Calculator!prev_heloc_int_balance+K916,MAX(0,Calculator!free_cash_flow+Calculator!loan_payment))+IF($O$7="No",0,Calculator!loan_payment+$I$6),IF($O$7="No",Calculator!free_cash_flow,$I$5)))</f>
        <v/>
      </c>
      <c r="I916" s="47" t="str">
        <f>IF(A916="","",IF($O$7="Yes",$I$6+Calculator!loan_payment,0))</f>
        <v/>
      </c>
      <c r="J916" s="47" t="str">
        <f>IF(A916="","",IF(Calculator!prev_prin_balance&lt;=0,0,IF(Calculator!prev_heloc_prin_balance&lt;Calculator!free_cash_flow,MAX(0,MIN($O$6,D916+Calculator!prev_prin_balance+Calculator!loan_payment)),0)))</f>
        <v/>
      </c>
      <c r="K916" s="47" t="str">
        <f>IF(A916="","",ROUND((B916-Calculator!prev_date)*(Calculator!prev_heloc_rate/$O$8)*MAX(0,Calculator!prev_heloc_prin_balance),2))</f>
        <v/>
      </c>
      <c r="L916" s="47" t="str">
        <f>IF(A916="","",MAX(0,MIN(1*H916,Calculator!prev_heloc_int_balance+K916)))</f>
        <v/>
      </c>
      <c r="M916" s="47" t="str">
        <f>IF(A916="","",(Calculator!prev_heloc_int_balance+K916)-L916)</f>
        <v/>
      </c>
      <c r="N916" s="47" t="str">
        <f t="shared" si="4"/>
        <v/>
      </c>
      <c r="O916" s="47" t="str">
        <f>IF(A916="","",Calculator!prev_heloc_prin_balance-N916)</f>
        <v/>
      </c>
      <c r="P916" s="47" t="str">
        <f t="shared" si="16"/>
        <v/>
      </c>
      <c r="Q916" s="40"/>
      <c r="R916" s="67" t="str">
        <f t="shared" si="5"/>
        <v/>
      </c>
      <c r="S916" s="68" t="str">
        <f t="shared" si="6"/>
        <v/>
      </c>
      <c r="T916" s="47" t="str">
        <f t="shared" si="7"/>
        <v/>
      </c>
      <c r="U916" s="47" t="str">
        <f t="shared" si="8"/>
        <v/>
      </c>
      <c r="V916" s="47" t="str">
        <f t="shared" si="9"/>
        <v/>
      </c>
      <c r="W916" s="47" t="str">
        <f t="shared" si="10"/>
        <v/>
      </c>
      <c r="X916" s="40"/>
      <c r="Y916" s="67" t="str">
        <f t="shared" si="11"/>
        <v/>
      </c>
      <c r="Z916" s="68" t="str">
        <f t="shared" si="12"/>
        <v/>
      </c>
      <c r="AA916" s="47" t="str">
        <f>IF(Y916="","",MIN($D$9+Calculator!free_cash_flow,AD915+AB916))</f>
        <v/>
      </c>
      <c r="AB916" s="47" t="str">
        <f t="shared" si="13"/>
        <v/>
      </c>
      <c r="AC916" s="47" t="str">
        <f t="shared" si="14"/>
        <v/>
      </c>
      <c r="AD916" s="47" t="str">
        <f t="shared" si="15"/>
        <v/>
      </c>
    </row>
    <row r="917" ht="12.75" customHeight="1">
      <c r="A917" s="67" t="str">
        <f>IF(OR(Calculator!prev_total_owed&lt;=0,Calculator!prev_total_owed=""),"",Calculator!prev_pmt_num+1)</f>
        <v/>
      </c>
      <c r="B917" s="68" t="str">
        <f t="shared" si="1"/>
        <v/>
      </c>
      <c r="C917" s="47" t="str">
        <f>IF(A917="","",MIN(D917+Calculator!prev_prin_balance,Calculator!loan_payment+J917))</f>
        <v/>
      </c>
      <c r="D917" s="47" t="str">
        <f>IF(A917="","",ROUND($D$6/12*MAX(0,(Calculator!prev_prin_balance)),2))</f>
        <v/>
      </c>
      <c r="E917" s="47" t="str">
        <f t="shared" si="2"/>
        <v/>
      </c>
      <c r="F917" s="47" t="str">
        <f>IF(A917="","",ROUND(SUM(Calculator!prev_prin_balance,-E917),2))</f>
        <v/>
      </c>
      <c r="G917" s="69" t="str">
        <f t="shared" si="3"/>
        <v/>
      </c>
      <c r="H917" s="47" t="str">
        <f>IF(A917="","",IF(Calculator!prev_prin_balance=0,MIN(Calculator!prev_heloc_prin_balance+Calculator!prev_heloc_int_balance+K917,MAX(0,Calculator!free_cash_flow+Calculator!loan_payment))+IF($O$7="No",0,Calculator!loan_payment+$I$6),IF($O$7="No",Calculator!free_cash_flow,$I$5)))</f>
        <v/>
      </c>
      <c r="I917" s="47" t="str">
        <f>IF(A917="","",IF($O$7="Yes",$I$6+Calculator!loan_payment,0))</f>
        <v/>
      </c>
      <c r="J917" s="47" t="str">
        <f>IF(A917="","",IF(Calculator!prev_prin_balance&lt;=0,0,IF(Calculator!prev_heloc_prin_balance&lt;Calculator!free_cash_flow,MAX(0,MIN($O$6,D917+Calculator!prev_prin_balance+Calculator!loan_payment)),0)))</f>
        <v/>
      </c>
      <c r="K917" s="47" t="str">
        <f>IF(A917="","",ROUND((B917-Calculator!prev_date)*(Calculator!prev_heloc_rate/$O$8)*MAX(0,Calculator!prev_heloc_prin_balance),2))</f>
        <v/>
      </c>
      <c r="L917" s="47" t="str">
        <f>IF(A917="","",MAX(0,MIN(1*H917,Calculator!prev_heloc_int_balance+K917)))</f>
        <v/>
      </c>
      <c r="M917" s="47" t="str">
        <f>IF(A917="","",(Calculator!prev_heloc_int_balance+K917)-L917)</f>
        <v/>
      </c>
      <c r="N917" s="47" t="str">
        <f t="shared" si="4"/>
        <v/>
      </c>
      <c r="O917" s="47" t="str">
        <f>IF(A917="","",Calculator!prev_heloc_prin_balance-N917)</f>
        <v/>
      </c>
      <c r="P917" s="47" t="str">
        <f t="shared" si="16"/>
        <v/>
      </c>
      <c r="Q917" s="40"/>
      <c r="R917" s="67" t="str">
        <f t="shared" si="5"/>
        <v/>
      </c>
      <c r="S917" s="68" t="str">
        <f t="shared" si="6"/>
        <v/>
      </c>
      <c r="T917" s="47" t="str">
        <f t="shared" si="7"/>
        <v/>
      </c>
      <c r="U917" s="47" t="str">
        <f t="shared" si="8"/>
        <v/>
      </c>
      <c r="V917" s="47" t="str">
        <f t="shared" si="9"/>
        <v/>
      </c>
      <c r="W917" s="47" t="str">
        <f t="shared" si="10"/>
        <v/>
      </c>
      <c r="X917" s="40"/>
      <c r="Y917" s="67" t="str">
        <f t="shared" si="11"/>
        <v/>
      </c>
      <c r="Z917" s="68" t="str">
        <f t="shared" si="12"/>
        <v/>
      </c>
      <c r="AA917" s="47" t="str">
        <f>IF(Y917="","",MIN($D$9+Calculator!free_cash_flow,AD916+AB917))</f>
        <v/>
      </c>
      <c r="AB917" s="47" t="str">
        <f t="shared" si="13"/>
        <v/>
      </c>
      <c r="AC917" s="47" t="str">
        <f t="shared" si="14"/>
        <v/>
      </c>
      <c r="AD917" s="47" t="str">
        <f t="shared" si="15"/>
        <v/>
      </c>
    </row>
    <row r="918" ht="12.75" customHeight="1">
      <c r="A918" s="67" t="str">
        <f>IF(OR(Calculator!prev_total_owed&lt;=0,Calculator!prev_total_owed=""),"",Calculator!prev_pmt_num+1)</f>
        <v/>
      </c>
      <c r="B918" s="68" t="str">
        <f t="shared" si="1"/>
        <v/>
      </c>
      <c r="C918" s="47" t="str">
        <f>IF(A918="","",MIN(D918+Calculator!prev_prin_balance,Calculator!loan_payment+J918))</f>
        <v/>
      </c>
      <c r="D918" s="47" t="str">
        <f>IF(A918="","",ROUND($D$6/12*MAX(0,(Calculator!prev_prin_balance)),2))</f>
        <v/>
      </c>
      <c r="E918" s="47" t="str">
        <f t="shared" si="2"/>
        <v/>
      </c>
      <c r="F918" s="47" t="str">
        <f>IF(A918="","",ROUND(SUM(Calculator!prev_prin_balance,-E918),2))</f>
        <v/>
      </c>
      <c r="G918" s="69" t="str">
        <f t="shared" si="3"/>
        <v/>
      </c>
      <c r="H918" s="47" t="str">
        <f>IF(A918="","",IF(Calculator!prev_prin_balance=0,MIN(Calculator!prev_heloc_prin_balance+Calculator!prev_heloc_int_balance+K918,MAX(0,Calculator!free_cash_flow+Calculator!loan_payment))+IF($O$7="No",0,Calculator!loan_payment+$I$6),IF($O$7="No",Calculator!free_cash_flow,$I$5)))</f>
        <v/>
      </c>
      <c r="I918" s="47" t="str">
        <f>IF(A918="","",IF($O$7="Yes",$I$6+Calculator!loan_payment,0))</f>
        <v/>
      </c>
      <c r="J918" s="47" t="str">
        <f>IF(A918="","",IF(Calculator!prev_prin_balance&lt;=0,0,IF(Calculator!prev_heloc_prin_balance&lt;Calculator!free_cash_flow,MAX(0,MIN($O$6,D918+Calculator!prev_prin_balance+Calculator!loan_payment)),0)))</f>
        <v/>
      </c>
      <c r="K918" s="47" t="str">
        <f>IF(A918="","",ROUND((B918-Calculator!prev_date)*(Calculator!prev_heloc_rate/$O$8)*MAX(0,Calculator!prev_heloc_prin_balance),2))</f>
        <v/>
      </c>
      <c r="L918" s="47" t="str">
        <f>IF(A918="","",MAX(0,MIN(1*H918,Calculator!prev_heloc_int_balance+K918)))</f>
        <v/>
      </c>
      <c r="M918" s="47" t="str">
        <f>IF(A918="","",(Calculator!prev_heloc_int_balance+K918)-L918)</f>
        <v/>
      </c>
      <c r="N918" s="47" t="str">
        <f t="shared" si="4"/>
        <v/>
      </c>
      <c r="O918" s="47" t="str">
        <f>IF(A918="","",Calculator!prev_heloc_prin_balance-N918)</f>
        <v/>
      </c>
      <c r="P918" s="47" t="str">
        <f t="shared" si="16"/>
        <v/>
      </c>
      <c r="Q918" s="40"/>
      <c r="R918" s="67" t="str">
        <f t="shared" si="5"/>
        <v/>
      </c>
      <c r="S918" s="68" t="str">
        <f t="shared" si="6"/>
        <v/>
      </c>
      <c r="T918" s="47" t="str">
        <f t="shared" si="7"/>
        <v/>
      </c>
      <c r="U918" s="47" t="str">
        <f t="shared" si="8"/>
        <v/>
      </c>
      <c r="V918" s="47" t="str">
        <f t="shared" si="9"/>
        <v/>
      </c>
      <c r="W918" s="47" t="str">
        <f t="shared" si="10"/>
        <v/>
      </c>
      <c r="X918" s="40"/>
      <c r="Y918" s="67" t="str">
        <f t="shared" si="11"/>
        <v/>
      </c>
      <c r="Z918" s="68" t="str">
        <f t="shared" si="12"/>
        <v/>
      </c>
      <c r="AA918" s="47" t="str">
        <f>IF(Y918="","",MIN($D$9+Calculator!free_cash_flow,AD917+AB918))</f>
        <v/>
      </c>
      <c r="AB918" s="47" t="str">
        <f t="shared" si="13"/>
        <v/>
      </c>
      <c r="AC918" s="47" t="str">
        <f t="shared" si="14"/>
        <v/>
      </c>
      <c r="AD918" s="47" t="str">
        <f t="shared" si="15"/>
        <v/>
      </c>
    </row>
    <row r="919" ht="12.75" customHeight="1">
      <c r="A919" s="67" t="str">
        <f>IF(OR(Calculator!prev_total_owed&lt;=0,Calculator!prev_total_owed=""),"",Calculator!prev_pmt_num+1)</f>
        <v/>
      </c>
      <c r="B919" s="68" t="str">
        <f t="shared" si="1"/>
        <v/>
      </c>
      <c r="C919" s="47" t="str">
        <f>IF(A919="","",MIN(D919+Calculator!prev_prin_balance,Calculator!loan_payment+J919))</f>
        <v/>
      </c>
      <c r="D919" s="47" t="str">
        <f>IF(A919="","",ROUND($D$6/12*MAX(0,(Calculator!prev_prin_balance)),2))</f>
        <v/>
      </c>
      <c r="E919" s="47" t="str">
        <f t="shared" si="2"/>
        <v/>
      </c>
      <c r="F919" s="47" t="str">
        <f>IF(A919="","",ROUND(SUM(Calculator!prev_prin_balance,-E919),2))</f>
        <v/>
      </c>
      <c r="G919" s="69" t="str">
        <f t="shared" si="3"/>
        <v/>
      </c>
      <c r="H919" s="47" t="str">
        <f>IF(A919="","",IF(Calculator!prev_prin_balance=0,MIN(Calculator!prev_heloc_prin_balance+Calculator!prev_heloc_int_balance+K919,MAX(0,Calculator!free_cash_flow+Calculator!loan_payment))+IF($O$7="No",0,Calculator!loan_payment+$I$6),IF($O$7="No",Calculator!free_cash_flow,$I$5)))</f>
        <v/>
      </c>
      <c r="I919" s="47" t="str">
        <f>IF(A919="","",IF($O$7="Yes",$I$6+Calculator!loan_payment,0))</f>
        <v/>
      </c>
      <c r="J919" s="47" t="str">
        <f>IF(A919="","",IF(Calculator!prev_prin_balance&lt;=0,0,IF(Calculator!prev_heloc_prin_balance&lt;Calculator!free_cash_flow,MAX(0,MIN($O$6,D919+Calculator!prev_prin_balance+Calculator!loan_payment)),0)))</f>
        <v/>
      </c>
      <c r="K919" s="47" t="str">
        <f>IF(A919="","",ROUND((B919-Calculator!prev_date)*(Calculator!prev_heloc_rate/$O$8)*MAX(0,Calculator!prev_heloc_prin_balance),2))</f>
        <v/>
      </c>
      <c r="L919" s="47" t="str">
        <f>IF(A919="","",MAX(0,MIN(1*H919,Calculator!prev_heloc_int_balance+K919)))</f>
        <v/>
      </c>
      <c r="M919" s="47" t="str">
        <f>IF(A919="","",(Calculator!prev_heloc_int_balance+K919)-L919)</f>
        <v/>
      </c>
      <c r="N919" s="47" t="str">
        <f t="shared" si="4"/>
        <v/>
      </c>
      <c r="O919" s="47" t="str">
        <f>IF(A919="","",Calculator!prev_heloc_prin_balance-N919)</f>
        <v/>
      </c>
      <c r="P919" s="47" t="str">
        <f t="shared" si="16"/>
        <v/>
      </c>
      <c r="Q919" s="40"/>
      <c r="R919" s="67" t="str">
        <f t="shared" si="5"/>
        <v/>
      </c>
      <c r="S919" s="68" t="str">
        <f t="shared" si="6"/>
        <v/>
      </c>
      <c r="T919" s="47" t="str">
        <f t="shared" si="7"/>
        <v/>
      </c>
      <c r="U919" s="47" t="str">
        <f t="shared" si="8"/>
        <v/>
      </c>
      <c r="V919" s="47" t="str">
        <f t="shared" si="9"/>
        <v/>
      </c>
      <c r="W919" s="47" t="str">
        <f t="shared" si="10"/>
        <v/>
      </c>
      <c r="X919" s="40"/>
      <c r="Y919" s="67" t="str">
        <f t="shared" si="11"/>
        <v/>
      </c>
      <c r="Z919" s="68" t="str">
        <f t="shared" si="12"/>
        <v/>
      </c>
      <c r="AA919" s="47" t="str">
        <f>IF(Y919="","",MIN($D$9+Calculator!free_cash_flow,AD918+AB919))</f>
        <v/>
      </c>
      <c r="AB919" s="47" t="str">
        <f t="shared" si="13"/>
        <v/>
      </c>
      <c r="AC919" s="47" t="str">
        <f t="shared" si="14"/>
        <v/>
      </c>
      <c r="AD919" s="47" t="str">
        <f t="shared" si="15"/>
        <v/>
      </c>
    </row>
    <row r="920" ht="12.75" customHeight="1">
      <c r="A920" s="67" t="str">
        <f>IF(OR(Calculator!prev_total_owed&lt;=0,Calculator!prev_total_owed=""),"",Calculator!prev_pmt_num+1)</f>
        <v/>
      </c>
      <c r="B920" s="68" t="str">
        <f t="shared" si="1"/>
        <v/>
      </c>
      <c r="C920" s="47" t="str">
        <f>IF(A920="","",MIN(D920+Calculator!prev_prin_balance,Calculator!loan_payment+J920))</f>
        <v/>
      </c>
      <c r="D920" s="47" t="str">
        <f>IF(A920="","",ROUND($D$6/12*MAX(0,(Calculator!prev_prin_balance)),2))</f>
        <v/>
      </c>
      <c r="E920" s="47" t="str">
        <f t="shared" si="2"/>
        <v/>
      </c>
      <c r="F920" s="47" t="str">
        <f>IF(A920="","",ROUND(SUM(Calculator!prev_prin_balance,-E920),2))</f>
        <v/>
      </c>
      <c r="G920" s="69" t="str">
        <f t="shared" si="3"/>
        <v/>
      </c>
      <c r="H920" s="47" t="str">
        <f>IF(A920="","",IF(Calculator!prev_prin_balance=0,MIN(Calculator!prev_heloc_prin_balance+Calculator!prev_heloc_int_balance+K920,MAX(0,Calculator!free_cash_flow+Calculator!loan_payment))+IF($O$7="No",0,Calculator!loan_payment+$I$6),IF($O$7="No",Calculator!free_cash_flow,$I$5)))</f>
        <v/>
      </c>
      <c r="I920" s="47" t="str">
        <f>IF(A920="","",IF($O$7="Yes",$I$6+Calculator!loan_payment,0))</f>
        <v/>
      </c>
      <c r="J920" s="47" t="str">
        <f>IF(A920="","",IF(Calculator!prev_prin_balance&lt;=0,0,IF(Calculator!prev_heloc_prin_balance&lt;Calculator!free_cash_flow,MAX(0,MIN($O$6,D920+Calculator!prev_prin_balance+Calculator!loan_payment)),0)))</f>
        <v/>
      </c>
      <c r="K920" s="47" t="str">
        <f>IF(A920="","",ROUND((B920-Calculator!prev_date)*(Calculator!prev_heloc_rate/$O$8)*MAX(0,Calculator!prev_heloc_prin_balance),2))</f>
        <v/>
      </c>
      <c r="L920" s="47" t="str">
        <f>IF(A920="","",MAX(0,MIN(1*H920,Calculator!prev_heloc_int_balance+K920)))</f>
        <v/>
      </c>
      <c r="M920" s="47" t="str">
        <f>IF(A920="","",(Calculator!prev_heloc_int_balance+K920)-L920)</f>
        <v/>
      </c>
      <c r="N920" s="47" t="str">
        <f t="shared" si="4"/>
        <v/>
      </c>
      <c r="O920" s="47" t="str">
        <f>IF(A920="","",Calculator!prev_heloc_prin_balance-N920)</f>
        <v/>
      </c>
      <c r="P920" s="47" t="str">
        <f t="shared" si="16"/>
        <v/>
      </c>
      <c r="Q920" s="40"/>
      <c r="R920" s="67" t="str">
        <f t="shared" si="5"/>
        <v/>
      </c>
      <c r="S920" s="68" t="str">
        <f t="shared" si="6"/>
        <v/>
      </c>
      <c r="T920" s="47" t="str">
        <f t="shared" si="7"/>
        <v/>
      </c>
      <c r="U920" s="47" t="str">
        <f t="shared" si="8"/>
        <v/>
      </c>
      <c r="V920" s="47" t="str">
        <f t="shared" si="9"/>
        <v/>
      </c>
      <c r="W920" s="47" t="str">
        <f t="shared" si="10"/>
        <v/>
      </c>
      <c r="X920" s="40"/>
      <c r="Y920" s="67" t="str">
        <f t="shared" si="11"/>
        <v/>
      </c>
      <c r="Z920" s="68" t="str">
        <f t="shared" si="12"/>
        <v/>
      </c>
      <c r="AA920" s="47" t="str">
        <f>IF(Y920="","",MIN($D$9+Calculator!free_cash_flow,AD919+AB920))</f>
        <v/>
      </c>
      <c r="AB920" s="47" t="str">
        <f t="shared" si="13"/>
        <v/>
      </c>
      <c r="AC920" s="47" t="str">
        <f t="shared" si="14"/>
        <v/>
      </c>
      <c r="AD920" s="47" t="str">
        <f t="shared" si="15"/>
        <v/>
      </c>
    </row>
    <row r="921" ht="12.75" customHeight="1">
      <c r="A921" s="67" t="str">
        <f>IF(OR(Calculator!prev_total_owed&lt;=0,Calculator!prev_total_owed=""),"",Calculator!prev_pmt_num+1)</f>
        <v/>
      </c>
      <c r="B921" s="68" t="str">
        <f t="shared" si="1"/>
        <v/>
      </c>
      <c r="C921" s="47" t="str">
        <f>IF(A921="","",MIN(D921+Calculator!prev_prin_balance,Calculator!loan_payment+J921))</f>
        <v/>
      </c>
      <c r="D921" s="47" t="str">
        <f>IF(A921="","",ROUND($D$6/12*MAX(0,(Calculator!prev_prin_balance)),2))</f>
        <v/>
      </c>
      <c r="E921" s="47" t="str">
        <f t="shared" si="2"/>
        <v/>
      </c>
      <c r="F921" s="47" t="str">
        <f>IF(A921="","",ROUND(SUM(Calculator!prev_prin_balance,-E921),2))</f>
        <v/>
      </c>
      <c r="G921" s="69" t="str">
        <f t="shared" si="3"/>
        <v/>
      </c>
      <c r="H921" s="47" t="str">
        <f>IF(A921="","",IF(Calculator!prev_prin_balance=0,MIN(Calculator!prev_heloc_prin_balance+Calculator!prev_heloc_int_balance+K921,MAX(0,Calculator!free_cash_flow+Calculator!loan_payment))+IF($O$7="No",0,Calculator!loan_payment+$I$6),IF($O$7="No",Calculator!free_cash_flow,$I$5)))</f>
        <v/>
      </c>
      <c r="I921" s="47" t="str">
        <f>IF(A921="","",IF($O$7="Yes",$I$6+Calculator!loan_payment,0))</f>
        <v/>
      </c>
      <c r="J921" s="47" t="str">
        <f>IF(A921="","",IF(Calculator!prev_prin_balance&lt;=0,0,IF(Calculator!prev_heloc_prin_balance&lt;Calculator!free_cash_flow,MAX(0,MIN($O$6,D921+Calculator!prev_prin_balance+Calculator!loan_payment)),0)))</f>
        <v/>
      </c>
      <c r="K921" s="47" t="str">
        <f>IF(A921="","",ROUND((B921-Calculator!prev_date)*(Calculator!prev_heloc_rate/$O$8)*MAX(0,Calculator!prev_heloc_prin_balance),2))</f>
        <v/>
      </c>
      <c r="L921" s="47" t="str">
        <f>IF(A921="","",MAX(0,MIN(1*H921,Calculator!prev_heloc_int_balance+K921)))</f>
        <v/>
      </c>
      <c r="M921" s="47" t="str">
        <f>IF(A921="","",(Calculator!prev_heloc_int_balance+K921)-L921)</f>
        <v/>
      </c>
      <c r="N921" s="47" t="str">
        <f t="shared" si="4"/>
        <v/>
      </c>
      <c r="O921" s="47" t="str">
        <f>IF(A921="","",Calculator!prev_heloc_prin_balance-N921)</f>
        <v/>
      </c>
      <c r="P921" s="47" t="str">
        <f t="shared" si="16"/>
        <v/>
      </c>
      <c r="Q921" s="40"/>
      <c r="R921" s="67" t="str">
        <f t="shared" si="5"/>
        <v/>
      </c>
      <c r="S921" s="68" t="str">
        <f t="shared" si="6"/>
        <v/>
      </c>
      <c r="T921" s="47" t="str">
        <f t="shared" si="7"/>
        <v/>
      </c>
      <c r="U921" s="47" t="str">
        <f t="shared" si="8"/>
        <v/>
      </c>
      <c r="V921" s="47" t="str">
        <f t="shared" si="9"/>
        <v/>
      </c>
      <c r="W921" s="47" t="str">
        <f t="shared" si="10"/>
        <v/>
      </c>
      <c r="X921" s="40"/>
      <c r="Y921" s="67" t="str">
        <f t="shared" si="11"/>
        <v/>
      </c>
      <c r="Z921" s="68" t="str">
        <f t="shared" si="12"/>
        <v/>
      </c>
      <c r="AA921" s="47" t="str">
        <f>IF(Y921="","",MIN($D$9+Calculator!free_cash_flow,AD920+AB921))</f>
        <v/>
      </c>
      <c r="AB921" s="47" t="str">
        <f t="shared" si="13"/>
        <v/>
      </c>
      <c r="AC921" s="47" t="str">
        <f t="shared" si="14"/>
        <v/>
      </c>
      <c r="AD921" s="47" t="str">
        <f t="shared" si="15"/>
        <v/>
      </c>
    </row>
    <row r="922" ht="12.75" customHeight="1">
      <c r="A922" s="67" t="str">
        <f>IF(OR(Calculator!prev_total_owed&lt;=0,Calculator!prev_total_owed=""),"",Calculator!prev_pmt_num+1)</f>
        <v/>
      </c>
      <c r="B922" s="68" t="str">
        <f t="shared" si="1"/>
        <v/>
      </c>
      <c r="C922" s="47" t="str">
        <f>IF(A922="","",MIN(D922+Calculator!prev_prin_balance,Calculator!loan_payment+J922))</f>
        <v/>
      </c>
      <c r="D922" s="47" t="str">
        <f>IF(A922="","",ROUND($D$6/12*MAX(0,(Calculator!prev_prin_balance)),2))</f>
        <v/>
      </c>
      <c r="E922" s="47" t="str">
        <f t="shared" si="2"/>
        <v/>
      </c>
      <c r="F922" s="47" t="str">
        <f>IF(A922="","",ROUND(SUM(Calculator!prev_prin_balance,-E922),2))</f>
        <v/>
      </c>
      <c r="G922" s="69" t="str">
        <f t="shared" si="3"/>
        <v/>
      </c>
      <c r="H922" s="47" t="str">
        <f>IF(A922="","",IF(Calculator!prev_prin_balance=0,MIN(Calculator!prev_heloc_prin_balance+Calculator!prev_heloc_int_balance+K922,MAX(0,Calculator!free_cash_flow+Calculator!loan_payment))+IF($O$7="No",0,Calculator!loan_payment+$I$6),IF($O$7="No",Calculator!free_cash_flow,$I$5)))</f>
        <v/>
      </c>
      <c r="I922" s="47" t="str">
        <f>IF(A922="","",IF($O$7="Yes",$I$6+Calculator!loan_payment,0))</f>
        <v/>
      </c>
      <c r="J922" s="47" t="str">
        <f>IF(A922="","",IF(Calculator!prev_prin_balance&lt;=0,0,IF(Calculator!prev_heloc_prin_balance&lt;Calculator!free_cash_flow,MAX(0,MIN($O$6,D922+Calculator!prev_prin_balance+Calculator!loan_payment)),0)))</f>
        <v/>
      </c>
      <c r="K922" s="47" t="str">
        <f>IF(A922="","",ROUND((B922-Calculator!prev_date)*(Calculator!prev_heloc_rate/$O$8)*MAX(0,Calculator!prev_heloc_prin_balance),2))</f>
        <v/>
      </c>
      <c r="L922" s="47" t="str">
        <f>IF(A922="","",MAX(0,MIN(1*H922,Calculator!prev_heloc_int_balance+K922)))</f>
        <v/>
      </c>
      <c r="M922" s="47" t="str">
        <f>IF(A922="","",(Calculator!prev_heloc_int_balance+K922)-L922)</f>
        <v/>
      </c>
      <c r="N922" s="47" t="str">
        <f t="shared" si="4"/>
        <v/>
      </c>
      <c r="O922" s="47" t="str">
        <f>IF(A922="","",Calculator!prev_heloc_prin_balance-N922)</f>
        <v/>
      </c>
      <c r="P922" s="47" t="str">
        <f t="shared" si="16"/>
        <v/>
      </c>
      <c r="Q922" s="40"/>
      <c r="R922" s="67" t="str">
        <f t="shared" si="5"/>
        <v/>
      </c>
      <c r="S922" s="68" t="str">
        <f t="shared" si="6"/>
        <v/>
      </c>
      <c r="T922" s="47" t="str">
        <f t="shared" si="7"/>
        <v/>
      </c>
      <c r="U922" s="47" t="str">
        <f t="shared" si="8"/>
        <v/>
      </c>
      <c r="V922" s="47" t="str">
        <f t="shared" si="9"/>
        <v/>
      </c>
      <c r="W922" s="47" t="str">
        <f t="shared" si="10"/>
        <v/>
      </c>
      <c r="X922" s="40"/>
      <c r="Y922" s="67" t="str">
        <f t="shared" si="11"/>
        <v/>
      </c>
      <c r="Z922" s="68" t="str">
        <f t="shared" si="12"/>
        <v/>
      </c>
      <c r="AA922" s="47" t="str">
        <f>IF(Y922="","",MIN($D$9+Calculator!free_cash_flow,AD921+AB922))</f>
        <v/>
      </c>
      <c r="AB922" s="47" t="str">
        <f t="shared" si="13"/>
        <v/>
      </c>
      <c r="AC922" s="47" t="str">
        <f t="shared" si="14"/>
        <v/>
      </c>
      <c r="AD922" s="47" t="str">
        <f t="shared" si="15"/>
        <v/>
      </c>
    </row>
    <row r="923" ht="12.75" customHeight="1">
      <c r="A923" s="67" t="str">
        <f>IF(OR(Calculator!prev_total_owed&lt;=0,Calculator!prev_total_owed=""),"",Calculator!prev_pmt_num+1)</f>
        <v/>
      </c>
      <c r="B923" s="68" t="str">
        <f t="shared" si="1"/>
        <v/>
      </c>
      <c r="C923" s="47" t="str">
        <f>IF(A923="","",MIN(D923+Calculator!prev_prin_balance,Calculator!loan_payment+J923))</f>
        <v/>
      </c>
      <c r="D923" s="47" t="str">
        <f>IF(A923="","",ROUND($D$6/12*MAX(0,(Calculator!prev_prin_balance)),2))</f>
        <v/>
      </c>
      <c r="E923" s="47" t="str">
        <f t="shared" si="2"/>
        <v/>
      </c>
      <c r="F923" s="47" t="str">
        <f>IF(A923="","",ROUND(SUM(Calculator!prev_prin_balance,-E923),2))</f>
        <v/>
      </c>
      <c r="G923" s="69" t="str">
        <f t="shared" si="3"/>
        <v/>
      </c>
      <c r="H923" s="47" t="str">
        <f>IF(A923="","",IF(Calculator!prev_prin_balance=0,MIN(Calculator!prev_heloc_prin_balance+Calculator!prev_heloc_int_balance+K923,MAX(0,Calculator!free_cash_flow+Calculator!loan_payment))+IF($O$7="No",0,Calculator!loan_payment+$I$6),IF($O$7="No",Calculator!free_cash_flow,$I$5)))</f>
        <v/>
      </c>
      <c r="I923" s="47" t="str">
        <f>IF(A923="","",IF($O$7="Yes",$I$6+Calculator!loan_payment,0))</f>
        <v/>
      </c>
      <c r="J923" s="47" t="str">
        <f>IF(A923="","",IF(Calculator!prev_prin_balance&lt;=0,0,IF(Calculator!prev_heloc_prin_balance&lt;Calculator!free_cash_flow,MAX(0,MIN($O$6,D923+Calculator!prev_prin_balance+Calculator!loan_payment)),0)))</f>
        <v/>
      </c>
      <c r="K923" s="47" t="str">
        <f>IF(A923="","",ROUND((B923-Calculator!prev_date)*(Calculator!prev_heloc_rate/$O$8)*MAX(0,Calculator!prev_heloc_prin_balance),2))</f>
        <v/>
      </c>
      <c r="L923" s="47" t="str">
        <f>IF(A923="","",MAX(0,MIN(1*H923,Calculator!prev_heloc_int_balance+K923)))</f>
        <v/>
      </c>
      <c r="M923" s="47" t="str">
        <f>IF(A923="","",(Calculator!prev_heloc_int_balance+K923)-L923)</f>
        <v/>
      </c>
      <c r="N923" s="47" t="str">
        <f t="shared" si="4"/>
        <v/>
      </c>
      <c r="O923" s="47" t="str">
        <f>IF(A923="","",Calculator!prev_heloc_prin_balance-N923)</f>
        <v/>
      </c>
      <c r="P923" s="47" t="str">
        <f t="shared" si="16"/>
        <v/>
      </c>
      <c r="Q923" s="40"/>
      <c r="R923" s="67" t="str">
        <f t="shared" si="5"/>
        <v/>
      </c>
      <c r="S923" s="68" t="str">
        <f t="shared" si="6"/>
        <v/>
      </c>
      <c r="T923" s="47" t="str">
        <f t="shared" si="7"/>
        <v/>
      </c>
      <c r="U923" s="47" t="str">
        <f t="shared" si="8"/>
        <v/>
      </c>
      <c r="V923" s="47" t="str">
        <f t="shared" si="9"/>
        <v/>
      </c>
      <c r="W923" s="47" t="str">
        <f t="shared" si="10"/>
        <v/>
      </c>
      <c r="X923" s="40"/>
      <c r="Y923" s="67" t="str">
        <f t="shared" si="11"/>
        <v/>
      </c>
      <c r="Z923" s="68" t="str">
        <f t="shared" si="12"/>
        <v/>
      </c>
      <c r="AA923" s="47" t="str">
        <f>IF(Y923="","",MIN($D$9+Calculator!free_cash_flow,AD922+AB923))</f>
        <v/>
      </c>
      <c r="AB923" s="47" t="str">
        <f t="shared" si="13"/>
        <v/>
      </c>
      <c r="AC923" s="47" t="str">
        <f t="shared" si="14"/>
        <v/>
      </c>
      <c r="AD923" s="47" t="str">
        <f t="shared" si="15"/>
        <v/>
      </c>
    </row>
    <row r="924" ht="12.75" customHeight="1">
      <c r="A924" s="67" t="str">
        <f>IF(OR(Calculator!prev_total_owed&lt;=0,Calculator!prev_total_owed=""),"",Calculator!prev_pmt_num+1)</f>
        <v/>
      </c>
      <c r="B924" s="68" t="str">
        <f t="shared" si="1"/>
        <v/>
      </c>
      <c r="C924" s="47" t="str">
        <f>IF(A924="","",MIN(D924+Calculator!prev_prin_balance,Calculator!loan_payment+J924))</f>
        <v/>
      </c>
      <c r="D924" s="47" t="str">
        <f>IF(A924="","",ROUND($D$6/12*MAX(0,(Calculator!prev_prin_balance)),2))</f>
        <v/>
      </c>
      <c r="E924" s="47" t="str">
        <f t="shared" si="2"/>
        <v/>
      </c>
      <c r="F924" s="47" t="str">
        <f>IF(A924="","",ROUND(SUM(Calculator!prev_prin_balance,-E924),2))</f>
        <v/>
      </c>
      <c r="G924" s="69" t="str">
        <f t="shared" si="3"/>
        <v/>
      </c>
      <c r="H924" s="47" t="str">
        <f>IF(A924="","",IF(Calculator!prev_prin_balance=0,MIN(Calculator!prev_heloc_prin_balance+Calculator!prev_heloc_int_balance+K924,MAX(0,Calculator!free_cash_flow+Calculator!loan_payment))+IF($O$7="No",0,Calculator!loan_payment+$I$6),IF($O$7="No",Calculator!free_cash_flow,$I$5)))</f>
        <v/>
      </c>
      <c r="I924" s="47" t="str">
        <f>IF(A924="","",IF($O$7="Yes",$I$6+Calculator!loan_payment,0))</f>
        <v/>
      </c>
      <c r="J924" s="47" t="str">
        <f>IF(A924="","",IF(Calculator!prev_prin_balance&lt;=0,0,IF(Calculator!prev_heloc_prin_balance&lt;Calculator!free_cash_flow,MAX(0,MIN($O$6,D924+Calculator!prev_prin_balance+Calculator!loan_payment)),0)))</f>
        <v/>
      </c>
      <c r="K924" s="47" t="str">
        <f>IF(A924="","",ROUND((B924-Calculator!prev_date)*(Calculator!prev_heloc_rate/$O$8)*MAX(0,Calculator!prev_heloc_prin_balance),2))</f>
        <v/>
      </c>
      <c r="L924" s="47" t="str">
        <f>IF(A924="","",MAX(0,MIN(1*H924,Calculator!prev_heloc_int_balance+K924)))</f>
        <v/>
      </c>
      <c r="M924" s="47" t="str">
        <f>IF(A924="","",(Calculator!prev_heloc_int_balance+K924)-L924)</f>
        <v/>
      </c>
      <c r="N924" s="47" t="str">
        <f t="shared" si="4"/>
        <v/>
      </c>
      <c r="O924" s="47" t="str">
        <f>IF(A924="","",Calculator!prev_heloc_prin_balance-N924)</f>
        <v/>
      </c>
      <c r="P924" s="47" t="str">
        <f t="shared" si="16"/>
        <v/>
      </c>
      <c r="Q924" s="40"/>
      <c r="R924" s="67" t="str">
        <f t="shared" si="5"/>
        <v/>
      </c>
      <c r="S924" s="68" t="str">
        <f t="shared" si="6"/>
        <v/>
      </c>
      <c r="T924" s="47" t="str">
        <f t="shared" si="7"/>
        <v/>
      </c>
      <c r="U924" s="47" t="str">
        <f t="shared" si="8"/>
        <v/>
      </c>
      <c r="V924" s="47" t="str">
        <f t="shared" si="9"/>
        <v/>
      </c>
      <c r="W924" s="47" t="str">
        <f t="shared" si="10"/>
        <v/>
      </c>
      <c r="X924" s="40"/>
      <c r="Y924" s="67" t="str">
        <f t="shared" si="11"/>
        <v/>
      </c>
      <c r="Z924" s="68" t="str">
        <f t="shared" si="12"/>
        <v/>
      </c>
      <c r="AA924" s="47" t="str">
        <f>IF(Y924="","",MIN($D$9+Calculator!free_cash_flow,AD923+AB924))</f>
        <v/>
      </c>
      <c r="AB924" s="47" t="str">
        <f t="shared" si="13"/>
        <v/>
      </c>
      <c r="AC924" s="47" t="str">
        <f t="shared" si="14"/>
        <v/>
      </c>
      <c r="AD924" s="47" t="str">
        <f t="shared" si="15"/>
        <v/>
      </c>
    </row>
    <row r="925" ht="12.75" customHeight="1">
      <c r="A925" s="67" t="str">
        <f>IF(OR(Calculator!prev_total_owed&lt;=0,Calculator!prev_total_owed=""),"",Calculator!prev_pmt_num+1)</f>
        <v/>
      </c>
      <c r="B925" s="68" t="str">
        <f t="shared" si="1"/>
        <v/>
      </c>
      <c r="C925" s="47" t="str">
        <f>IF(A925="","",MIN(D925+Calculator!prev_prin_balance,Calculator!loan_payment+J925))</f>
        <v/>
      </c>
      <c r="D925" s="47" t="str">
        <f>IF(A925="","",ROUND($D$6/12*MAX(0,(Calculator!prev_prin_balance)),2))</f>
        <v/>
      </c>
      <c r="E925" s="47" t="str">
        <f t="shared" si="2"/>
        <v/>
      </c>
      <c r="F925" s="47" t="str">
        <f>IF(A925="","",ROUND(SUM(Calculator!prev_prin_balance,-E925),2))</f>
        <v/>
      </c>
      <c r="G925" s="69" t="str">
        <f t="shared" si="3"/>
        <v/>
      </c>
      <c r="H925" s="47" t="str">
        <f>IF(A925="","",IF(Calculator!prev_prin_balance=0,MIN(Calculator!prev_heloc_prin_balance+Calculator!prev_heloc_int_balance+K925,MAX(0,Calculator!free_cash_flow+Calculator!loan_payment))+IF($O$7="No",0,Calculator!loan_payment+$I$6),IF($O$7="No",Calculator!free_cash_flow,$I$5)))</f>
        <v/>
      </c>
      <c r="I925" s="47" t="str">
        <f>IF(A925="","",IF($O$7="Yes",$I$6+Calculator!loan_payment,0))</f>
        <v/>
      </c>
      <c r="J925" s="47" t="str">
        <f>IF(A925="","",IF(Calculator!prev_prin_balance&lt;=0,0,IF(Calculator!prev_heloc_prin_balance&lt;Calculator!free_cash_flow,MAX(0,MIN($O$6,D925+Calculator!prev_prin_balance+Calculator!loan_payment)),0)))</f>
        <v/>
      </c>
      <c r="K925" s="47" t="str">
        <f>IF(A925="","",ROUND((B925-Calculator!prev_date)*(Calculator!prev_heloc_rate/$O$8)*MAX(0,Calculator!prev_heloc_prin_balance),2))</f>
        <v/>
      </c>
      <c r="L925" s="47" t="str">
        <f>IF(A925="","",MAX(0,MIN(1*H925,Calculator!prev_heloc_int_balance+K925)))</f>
        <v/>
      </c>
      <c r="M925" s="47" t="str">
        <f>IF(A925="","",(Calculator!prev_heloc_int_balance+K925)-L925)</f>
        <v/>
      </c>
      <c r="N925" s="47" t="str">
        <f t="shared" si="4"/>
        <v/>
      </c>
      <c r="O925" s="47" t="str">
        <f>IF(A925="","",Calculator!prev_heloc_prin_balance-N925)</f>
        <v/>
      </c>
      <c r="P925" s="47" t="str">
        <f t="shared" si="16"/>
        <v/>
      </c>
      <c r="Q925" s="40"/>
      <c r="R925" s="67" t="str">
        <f t="shared" si="5"/>
        <v/>
      </c>
      <c r="S925" s="68" t="str">
        <f t="shared" si="6"/>
        <v/>
      </c>
      <c r="T925" s="47" t="str">
        <f t="shared" si="7"/>
        <v/>
      </c>
      <c r="U925" s="47" t="str">
        <f t="shared" si="8"/>
        <v/>
      </c>
      <c r="V925" s="47" t="str">
        <f t="shared" si="9"/>
        <v/>
      </c>
      <c r="W925" s="47" t="str">
        <f t="shared" si="10"/>
        <v/>
      </c>
      <c r="X925" s="40"/>
      <c r="Y925" s="67" t="str">
        <f t="shared" si="11"/>
        <v/>
      </c>
      <c r="Z925" s="68" t="str">
        <f t="shared" si="12"/>
        <v/>
      </c>
      <c r="AA925" s="47" t="str">
        <f>IF(Y925="","",MIN($D$9+Calculator!free_cash_flow,AD924+AB925))</f>
        <v/>
      </c>
      <c r="AB925" s="47" t="str">
        <f t="shared" si="13"/>
        <v/>
      </c>
      <c r="AC925" s="47" t="str">
        <f t="shared" si="14"/>
        <v/>
      </c>
      <c r="AD925" s="47" t="str">
        <f t="shared" si="15"/>
        <v/>
      </c>
    </row>
    <row r="926" ht="12.75" customHeight="1">
      <c r="A926" s="67" t="str">
        <f>IF(OR(Calculator!prev_total_owed&lt;=0,Calculator!prev_total_owed=""),"",Calculator!prev_pmt_num+1)</f>
        <v/>
      </c>
      <c r="B926" s="68" t="str">
        <f t="shared" si="1"/>
        <v/>
      </c>
      <c r="C926" s="47" t="str">
        <f>IF(A926="","",MIN(D926+Calculator!prev_prin_balance,Calculator!loan_payment+J926))</f>
        <v/>
      </c>
      <c r="D926" s="47" t="str">
        <f>IF(A926="","",ROUND($D$6/12*MAX(0,(Calculator!prev_prin_balance)),2))</f>
        <v/>
      </c>
      <c r="E926" s="47" t="str">
        <f t="shared" si="2"/>
        <v/>
      </c>
      <c r="F926" s="47" t="str">
        <f>IF(A926="","",ROUND(SUM(Calculator!prev_prin_balance,-E926),2))</f>
        <v/>
      </c>
      <c r="G926" s="69" t="str">
        <f t="shared" si="3"/>
        <v/>
      </c>
      <c r="H926" s="47" t="str">
        <f>IF(A926="","",IF(Calculator!prev_prin_balance=0,MIN(Calculator!prev_heloc_prin_balance+Calculator!prev_heloc_int_balance+K926,MAX(0,Calculator!free_cash_flow+Calculator!loan_payment))+IF($O$7="No",0,Calculator!loan_payment+$I$6),IF($O$7="No",Calculator!free_cash_flow,$I$5)))</f>
        <v/>
      </c>
      <c r="I926" s="47" t="str">
        <f>IF(A926="","",IF($O$7="Yes",$I$6+Calculator!loan_payment,0))</f>
        <v/>
      </c>
      <c r="J926" s="47" t="str">
        <f>IF(A926="","",IF(Calculator!prev_prin_balance&lt;=0,0,IF(Calculator!prev_heloc_prin_balance&lt;Calculator!free_cash_flow,MAX(0,MIN($O$6,D926+Calculator!prev_prin_balance+Calculator!loan_payment)),0)))</f>
        <v/>
      </c>
      <c r="K926" s="47" t="str">
        <f>IF(A926="","",ROUND((B926-Calculator!prev_date)*(Calculator!prev_heloc_rate/$O$8)*MAX(0,Calculator!prev_heloc_prin_balance),2))</f>
        <v/>
      </c>
      <c r="L926" s="47" t="str">
        <f>IF(A926="","",MAX(0,MIN(1*H926,Calculator!prev_heloc_int_balance+K926)))</f>
        <v/>
      </c>
      <c r="M926" s="47" t="str">
        <f>IF(A926="","",(Calculator!prev_heloc_int_balance+K926)-L926)</f>
        <v/>
      </c>
      <c r="N926" s="47" t="str">
        <f t="shared" si="4"/>
        <v/>
      </c>
      <c r="O926" s="47" t="str">
        <f>IF(A926="","",Calculator!prev_heloc_prin_balance-N926)</f>
        <v/>
      </c>
      <c r="P926" s="47" t="str">
        <f t="shared" si="16"/>
        <v/>
      </c>
      <c r="Q926" s="40"/>
      <c r="R926" s="67" t="str">
        <f t="shared" si="5"/>
        <v/>
      </c>
      <c r="S926" s="68" t="str">
        <f t="shared" si="6"/>
        <v/>
      </c>
      <c r="T926" s="47" t="str">
        <f t="shared" si="7"/>
        <v/>
      </c>
      <c r="U926" s="47" t="str">
        <f t="shared" si="8"/>
        <v/>
      </c>
      <c r="V926" s="47" t="str">
        <f t="shared" si="9"/>
        <v/>
      </c>
      <c r="W926" s="47" t="str">
        <f t="shared" si="10"/>
        <v/>
      </c>
      <c r="X926" s="40"/>
      <c r="Y926" s="67" t="str">
        <f t="shared" si="11"/>
        <v/>
      </c>
      <c r="Z926" s="68" t="str">
        <f t="shared" si="12"/>
        <v/>
      </c>
      <c r="AA926" s="47" t="str">
        <f>IF(Y926="","",MIN($D$9+Calculator!free_cash_flow,AD925+AB926))</f>
        <v/>
      </c>
      <c r="AB926" s="47" t="str">
        <f t="shared" si="13"/>
        <v/>
      </c>
      <c r="AC926" s="47" t="str">
        <f t="shared" si="14"/>
        <v/>
      </c>
      <c r="AD926" s="47" t="str">
        <f t="shared" si="15"/>
        <v/>
      </c>
    </row>
    <row r="927" ht="12.75" customHeight="1">
      <c r="A927" s="67" t="str">
        <f>IF(OR(Calculator!prev_total_owed&lt;=0,Calculator!prev_total_owed=""),"",Calculator!prev_pmt_num+1)</f>
        <v/>
      </c>
      <c r="B927" s="68" t="str">
        <f t="shared" si="1"/>
        <v/>
      </c>
      <c r="C927" s="47" t="str">
        <f>IF(A927="","",MIN(D927+Calculator!prev_prin_balance,Calculator!loan_payment+J927))</f>
        <v/>
      </c>
      <c r="D927" s="47" t="str">
        <f>IF(A927="","",ROUND($D$6/12*MAX(0,(Calculator!prev_prin_balance)),2))</f>
        <v/>
      </c>
      <c r="E927" s="47" t="str">
        <f t="shared" si="2"/>
        <v/>
      </c>
      <c r="F927" s="47" t="str">
        <f>IF(A927="","",ROUND(SUM(Calculator!prev_prin_balance,-E927),2))</f>
        <v/>
      </c>
      <c r="G927" s="69" t="str">
        <f t="shared" si="3"/>
        <v/>
      </c>
      <c r="H927" s="47" t="str">
        <f>IF(A927="","",IF(Calculator!prev_prin_balance=0,MIN(Calculator!prev_heloc_prin_balance+Calculator!prev_heloc_int_balance+K927,MAX(0,Calculator!free_cash_flow+Calculator!loan_payment))+IF($O$7="No",0,Calculator!loan_payment+$I$6),IF($O$7="No",Calculator!free_cash_flow,$I$5)))</f>
        <v/>
      </c>
      <c r="I927" s="47" t="str">
        <f>IF(A927="","",IF($O$7="Yes",$I$6+Calculator!loan_payment,0))</f>
        <v/>
      </c>
      <c r="J927" s="47" t="str">
        <f>IF(A927="","",IF(Calculator!prev_prin_balance&lt;=0,0,IF(Calculator!prev_heloc_prin_balance&lt;Calculator!free_cash_flow,MAX(0,MIN($O$6,D927+Calculator!prev_prin_balance+Calculator!loan_payment)),0)))</f>
        <v/>
      </c>
      <c r="K927" s="47" t="str">
        <f>IF(A927="","",ROUND((B927-Calculator!prev_date)*(Calculator!prev_heloc_rate/$O$8)*MAX(0,Calculator!prev_heloc_prin_balance),2))</f>
        <v/>
      </c>
      <c r="L927" s="47" t="str">
        <f>IF(A927="","",MAX(0,MIN(1*H927,Calculator!prev_heloc_int_balance+K927)))</f>
        <v/>
      </c>
      <c r="M927" s="47" t="str">
        <f>IF(A927="","",(Calculator!prev_heloc_int_balance+K927)-L927)</f>
        <v/>
      </c>
      <c r="N927" s="47" t="str">
        <f t="shared" si="4"/>
        <v/>
      </c>
      <c r="O927" s="47" t="str">
        <f>IF(A927="","",Calculator!prev_heloc_prin_balance-N927)</f>
        <v/>
      </c>
      <c r="P927" s="47" t="str">
        <f t="shared" si="16"/>
        <v/>
      </c>
      <c r="Q927" s="40"/>
      <c r="R927" s="67" t="str">
        <f t="shared" si="5"/>
        <v/>
      </c>
      <c r="S927" s="68" t="str">
        <f t="shared" si="6"/>
        <v/>
      </c>
      <c r="T927" s="47" t="str">
        <f t="shared" si="7"/>
        <v/>
      </c>
      <c r="U927" s="47" t="str">
        <f t="shared" si="8"/>
        <v/>
      </c>
      <c r="V927" s="47" t="str">
        <f t="shared" si="9"/>
        <v/>
      </c>
      <c r="W927" s="47" t="str">
        <f t="shared" si="10"/>
        <v/>
      </c>
      <c r="X927" s="40"/>
      <c r="Y927" s="67" t="str">
        <f t="shared" si="11"/>
        <v/>
      </c>
      <c r="Z927" s="68" t="str">
        <f t="shared" si="12"/>
        <v/>
      </c>
      <c r="AA927" s="47" t="str">
        <f>IF(Y927="","",MIN($D$9+Calculator!free_cash_flow,AD926+AB927))</f>
        <v/>
      </c>
      <c r="AB927" s="47" t="str">
        <f t="shared" si="13"/>
        <v/>
      </c>
      <c r="AC927" s="47" t="str">
        <f t="shared" si="14"/>
        <v/>
      </c>
      <c r="AD927" s="47" t="str">
        <f t="shared" si="15"/>
        <v/>
      </c>
    </row>
    <row r="928" ht="12.75" customHeight="1">
      <c r="A928" s="67" t="str">
        <f>IF(OR(Calculator!prev_total_owed&lt;=0,Calculator!prev_total_owed=""),"",Calculator!prev_pmt_num+1)</f>
        <v/>
      </c>
      <c r="B928" s="68" t="str">
        <f t="shared" si="1"/>
        <v/>
      </c>
      <c r="C928" s="47" t="str">
        <f>IF(A928="","",MIN(D928+Calculator!prev_prin_balance,Calculator!loan_payment+J928))</f>
        <v/>
      </c>
      <c r="D928" s="47" t="str">
        <f>IF(A928="","",ROUND($D$6/12*MAX(0,(Calculator!prev_prin_balance)),2))</f>
        <v/>
      </c>
      <c r="E928" s="47" t="str">
        <f t="shared" si="2"/>
        <v/>
      </c>
      <c r="F928" s="47" t="str">
        <f>IF(A928="","",ROUND(SUM(Calculator!prev_prin_balance,-E928),2))</f>
        <v/>
      </c>
      <c r="G928" s="69" t="str">
        <f t="shared" si="3"/>
        <v/>
      </c>
      <c r="H928" s="47" t="str">
        <f>IF(A928="","",IF(Calculator!prev_prin_balance=0,MIN(Calculator!prev_heloc_prin_balance+Calculator!prev_heloc_int_balance+K928,MAX(0,Calculator!free_cash_flow+Calculator!loan_payment))+IF($O$7="No",0,Calculator!loan_payment+$I$6),IF($O$7="No",Calculator!free_cash_flow,$I$5)))</f>
        <v/>
      </c>
      <c r="I928" s="47" t="str">
        <f>IF(A928="","",IF($O$7="Yes",$I$6+Calculator!loan_payment,0))</f>
        <v/>
      </c>
      <c r="J928" s="47" t="str">
        <f>IF(A928="","",IF(Calculator!prev_prin_balance&lt;=0,0,IF(Calculator!prev_heloc_prin_balance&lt;Calculator!free_cash_flow,MAX(0,MIN($O$6,D928+Calculator!prev_prin_balance+Calculator!loan_payment)),0)))</f>
        <v/>
      </c>
      <c r="K928" s="47" t="str">
        <f>IF(A928="","",ROUND((B928-Calculator!prev_date)*(Calculator!prev_heloc_rate/$O$8)*MAX(0,Calculator!prev_heloc_prin_balance),2))</f>
        <v/>
      </c>
      <c r="L928" s="47" t="str">
        <f>IF(A928="","",MAX(0,MIN(1*H928,Calculator!prev_heloc_int_balance+K928)))</f>
        <v/>
      </c>
      <c r="M928" s="47" t="str">
        <f>IF(A928="","",(Calculator!prev_heloc_int_balance+K928)-L928)</f>
        <v/>
      </c>
      <c r="N928" s="47" t="str">
        <f t="shared" si="4"/>
        <v/>
      </c>
      <c r="O928" s="47" t="str">
        <f>IF(A928="","",Calculator!prev_heloc_prin_balance-N928)</f>
        <v/>
      </c>
      <c r="P928" s="47" t="str">
        <f t="shared" si="16"/>
        <v/>
      </c>
      <c r="Q928" s="40"/>
      <c r="R928" s="67" t="str">
        <f t="shared" si="5"/>
        <v/>
      </c>
      <c r="S928" s="68" t="str">
        <f t="shared" si="6"/>
        <v/>
      </c>
      <c r="T928" s="47" t="str">
        <f t="shared" si="7"/>
        <v/>
      </c>
      <c r="U928" s="47" t="str">
        <f t="shared" si="8"/>
        <v/>
      </c>
      <c r="V928" s="47" t="str">
        <f t="shared" si="9"/>
        <v/>
      </c>
      <c r="W928" s="47" t="str">
        <f t="shared" si="10"/>
        <v/>
      </c>
      <c r="X928" s="40"/>
      <c r="Y928" s="67" t="str">
        <f t="shared" si="11"/>
        <v/>
      </c>
      <c r="Z928" s="68" t="str">
        <f t="shared" si="12"/>
        <v/>
      </c>
      <c r="AA928" s="47" t="str">
        <f>IF(Y928="","",MIN($D$9+Calculator!free_cash_flow,AD927+AB928))</f>
        <v/>
      </c>
      <c r="AB928" s="47" t="str">
        <f t="shared" si="13"/>
        <v/>
      </c>
      <c r="AC928" s="47" t="str">
        <f t="shared" si="14"/>
        <v/>
      </c>
      <c r="AD928" s="47" t="str">
        <f t="shared" si="15"/>
        <v/>
      </c>
    </row>
    <row r="929" ht="12.75" customHeight="1">
      <c r="A929" s="67" t="str">
        <f>IF(OR(Calculator!prev_total_owed&lt;=0,Calculator!prev_total_owed=""),"",Calculator!prev_pmt_num+1)</f>
        <v/>
      </c>
      <c r="B929" s="68" t="str">
        <f t="shared" si="1"/>
        <v/>
      </c>
      <c r="C929" s="47" t="str">
        <f>IF(A929="","",MIN(D929+Calculator!prev_prin_balance,Calculator!loan_payment+J929))</f>
        <v/>
      </c>
      <c r="D929" s="47" t="str">
        <f>IF(A929="","",ROUND($D$6/12*MAX(0,(Calculator!prev_prin_balance)),2))</f>
        <v/>
      </c>
      <c r="E929" s="47" t="str">
        <f t="shared" si="2"/>
        <v/>
      </c>
      <c r="F929" s="47" t="str">
        <f>IF(A929="","",ROUND(SUM(Calculator!prev_prin_balance,-E929),2))</f>
        <v/>
      </c>
      <c r="G929" s="69" t="str">
        <f t="shared" si="3"/>
        <v/>
      </c>
      <c r="H929" s="47" t="str">
        <f>IF(A929="","",IF(Calculator!prev_prin_balance=0,MIN(Calculator!prev_heloc_prin_balance+Calculator!prev_heloc_int_balance+K929,MAX(0,Calculator!free_cash_flow+Calculator!loan_payment))+IF($O$7="No",0,Calculator!loan_payment+$I$6),IF($O$7="No",Calculator!free_cash_flow,$I$5)))</f>
        <v/>
      </c>
      <c r="I929" s="47" t="str">
        <f>IF(A929="","",IF($O$7="Yes",$I$6+Calculator!loan_payment,0))</f>
        <v/>
      </c>
      <c r="J929" s="47" t="str">
        <f>IF(A929="","",IF(Calculator!prev_prin_balance&lt;=0,0,IF(Calculator!prev_heloc_prin_balance&lt;Calculator!free_cash_flow,MAX(0,MIN($O$6,D929+Calculator!prev_prin_balance+Calculator!loan_payment)),0)))</f>
        <v/>
      </c>
      <c r="K929" s="47" t="str">
        <f>IF(A929="","",ROUND((B929-Calculator!prev_date)*(Calculator!prev_heloc_rate/$O$8)*MAX(0,Calculator!prev_heloc_prin_balance),2))</f>
        <v/>
      </c>
      <c r="L929" s="47" t="str">
        <f>IF(A929="","",MAX(0,MIN(1*H929,Calculator!prev_heloc_int_balance+K929)))</f>
        <v/>
      </c>
      <c r="M929" s="47" t="str">
        <f>IF(A929="","",(Calculator!prev_heloc_int_balance+K929)-L929)</f>
        <v/>
      </c>
      <c r="N929" s="47" t="str">
        <f t="shared" si="4"/>
        <v/>
      </c>
      <c r="O929" s="47" t="str">
        <f>IF(A929="","",Calculator!prev_heloc_prin_balance-N929)</f>
        <v/>
      </c>
      <c r="P929" s="47" t="str">
        <f t="shared" si="16"/>
        <v/>
      </c>
      <c r="Q929" s="40"/>
      <c r="R929" s="67" t="str">
        <f t="shared" si="5"/>
        <v/>
      </c>
      <c r="S929" s="68" t="str">
        <f t="shared" si="6"/>
        <v/>
      </c>
      <c r="T929" s="47" t="str">
        <f t="shared" si="7"/>
        <v/>
      </c>
      <c r="U929" s="47" t="str">
        <f t="shared" si="8"/>
        <v/>
      </c>
      <c r="V929" s="47" t="str">
        <f t="shared" si="9"/>
        <v/>
      </c>
      <c r="W929" s="47" t="str">
        <f t="shared" si="10"/>
        <v/>
      </c>
      <c r="X929" s="40"/>
      <c r="Y929" s="67" t="str">
        <f t="shared" si="11"/>
        <v/>
      </c>
      <c r="Z929" s="68" t="str">
        <f t="shared" si="12"/>
        <v/>
      </c>
      <c r="AA929" s="47" t="str">
        <f>IF(Y929="","",MIN($D$9+Calculator!free_cash_flow,AD928+AB929))</f>
        <v/>
      </c>
      <c r="AB929" s="47" t="str">
        <f t="shared" si="13"/>
        <v/>
      </c>
      <c r="AC929" s="47" t="str">
        <f t="shared" si="14"/>
        <v/>
      </c>
      <c r="AD929" s="47" t="str">
        <f t="shared" si="15"/>
        <v/>
      </c>
    </row>
    <row r="930" ht="12.75" customHeight="1">
      <c r="A930" s="67" t="str">
        <f>IF(OR(Calculator!prev_total_owed&lt;=0,Calculator!prev_total_owed=""),"",Calculator!prev_pmt_num+1)</f>
        <v/>
      </c>
      <c r="B930" s="68" t="str">
        <f t="shared" si="1"/>
        <v/>
      </c>
      <c r="C930" s="47" t="str">
        <f>IF(A930="","",MIN(D930+Calculator!prev_prin_balance,Calculator!loan_payment+J930))</f>
        <v/>
      </c>
      <c r="D930" s="47" t="str">
        <f>IF(A930="","",ROUND($D$6/12*MAX(0,(Calculator!prev_prin_balance)),2))</f>
        <v/>
      </c>
      <c r="E930" s="47" t="str">
        <f t="shared" si="2"/>
        <v/>
      </c>
      <c r="F930" s="47" t="str">
        <f>IF(A930="","",ROUND(SUM(Calculator!prev_prin_balance,-E930),2))</f>
        <v/>
      </c>
      <c r="G930" s="69" t="str">
        <f t="shared" si="3"/>
        <v/>
      </c>
      <c r="H930" s="47" t="str">
        <f>IF(A930="","",IF(Calculator!prev_prin_balance=0,MIN(Calculator!prev_heloc_prin_balance+Calculator!prev_heloc_int_balance+K930,MAX(0,Calculator!free_cash_flow+Calculator!loan_payment))+IF($O$7="No",0,Calculator!loan_payment+$I$6),IF($O$7="No",Calculator!free_cash_flow,$I$5)))</f>
        <v/>
      </c>
      <c r="I930" s="47" t="str">
        <f>IF(A930="","",IF($O$7="Yes",$I$6+Calculator!loan_payment,0))</f>
        <v/>
      </c>
      <c r="J930" s="47" t="str">
        <f>IF(A930="","",IF(Calculator!prev_prin_balance&lt;=0,0,IF(Calculator!prev_heloc_prin_balance&lt;Calculator!free_cash_flow,MAX(0,MIN($O$6,D930+Calculator!prev_prin_balance+Calculator!loan_payment)),0)))</f>
        <v/>
      </c>
      <c r="K930" s="47" t="str">
        <f>IF(A930="","",ROUND((B930-Calculator!prev_date)*(Calculator!prev_heloc_rate/$O$8)*MAX(0,Calculator!prev_heloc_prin_balance),2))</f>
        <v/>
      </c>
      <c r="L930" s="47" t="str">
        <f>IF(A930="","",MAX(0,MIN(1*H930,Calculator!prev_heloc_int_balance+K930)))</f>
        <v/>
      </c>
      <c r="M930" s="47" t="str">
        <f>IF(A930="","",(Calculator!prev_heloc_int_balance+K930)-L930)</f>
        <v/>
      </c>
      <c r="N930" s="47" t="str">
        <f t="shared" si="4"/>
        <v/>
      </c>
      <c r="O930" s="47" t="str">
        <f>IF(A930="","",Calculator!prev_heloc_prin_balance-N930)</f>
        <v/>
      </c>
      <c r="P930" s="47" t="str">
        <f t="shared" si="16"/>
        <v/>
      </c>
      <c r="Q930" s="40"/>
      <c r="R930" s="67" t="str">
        <f t="shared" si="5"/>
        <v/>
      </c>
      <c r="S930" s="68" t="str">
        <f t="shared" si="6"/>
        <v/>
      </c>
      <c r="T930" s="47" t="str">
        <f t="shared" si="7"/>
        <v/>
      </c>
      <c r="U930" s="47" t="str">
        <f t="shared" si="8"/>
        <v/>
      </c>
      <c r="V930" s="47" t="str">
        <f t="shared" si="9"/>
        <v/>
      </c>
      <c r="W930" s="47" t="str">
        <f t="shared" si="10"/>
        <v/>
      </c>
      <c r="X930" s="40"/>
      <c r="Y930" s="67" t="str">
        <f t="shared" si="11"/>
        <v/>
      </c>
      <c r="Z930" s="68" t="str">
        <f t="shared" si="12"/>
        <v/>
      </c>
      <c r="AA930" s="47" t="str">
        <f>IF(Y930="","",MIN($D$9+Calculator!free_cash_flow,AD929+AB930))</f>
        <v/>
      </c>
      <c r="AB930" s="47" t="str">
        <f t="shared" si="13"/>
        <v/>
      </c>
      <c r="AC930" s="47" t="str">
        <f t="shared" si="14"/>
        <v/>
      </c>
      <c r="AD930" s="47" t="str">
        <f t="shared" si="15"/>
        <v/>
      </c>
    </row>
    <row r="931" ht="12.75" customHeight="1">
      <c r="A931" s="67" t="str">
        <f>IF(OR(Calculator!prev_total_owed&lt;=0,Calculator!prev_total_owed=""),"",Calculator!prev_pmt_num+1)</f>
        <v/>
      </c>
      <c r="B931" s="68" t="str">
        <f t="shared" si="1"/>
        <v/>
      </c>
      <c r="C931" s="47" t="str">
        <f>IF(A931="","",MIN(D931+Calculator!prev_prin_balance,Calculator!loan_payment+J931))</f>
        <v/>
      </c>
      <c r="D931" s="47" t="str">
        <f>IF(A931="","",ROUND($D$6/12*MAX(0,(Calculator!prev_prin_balance)),2))</f>
        <v/>
      </c>
      <c r="E931" s="47" t="str">
        <f t="shared" si="2"/>
        <v/>
      </c>
      <c r="F931" s="47" t="str">
        <f>IF(A931="","",ROUND(SUM(Calculator!prev_prin_balance,-E931),2))</f>
        <v/>
      </c>
      <c r="G931" s="69" t="str">
        <f t="shared" si="3"/>
        <v/>
      </c>
      <c r="H931" s="47" t="str">
        <f>IF(A931="","",IF(Calculator!prev_prin_balance=0,MIN(Calculator!prev_heloc_prin_balance+Calculator!prev_heloc_int_balance+K931,MAX(0,Calculator!free_cash_flow+Calculator!loan_payment))+IF($O$7="No",0,Calculator!loan_payment+$I$6),IF($O$7="No",Calculator!free_cash_flow,$I$5)))</f>
        <v/>
      </c>
      <c r="I931" s="47" t="str">
        <f>IF(A931="","",IF($O$7="Yes",$I$6+Calculator!loan_payment,0))</f>
        <v/>
      </c>
      <c r="J931" s="47" t="str">
        <f>IF(A931="","",IF(Calculator!prev_prin_balance&lt;=0,0,IF(Calculator!prev_heloc_prin_balance&lt;Calculator!free_cash_flow,MAX(0,MIN($O$6,D931+Calculator!prev_prin_balance+Calculator!loan_payment)),0)))</f>
        <v/>
      </c>
      <c r="K931" s="47" t="str">
        <f>IF(A931="","",ROUND((B931-Calculator!prev_date)*(Calculator!prev_heloc_rate/$O$8)*MAX(0,Calculator!prev_heloc_prin_balance),2))</f>
        <v/>
      </c>
      <c r="L931" s="47" t="str">
        <f>IF(A931="","",MAX(0,MIN(1*H931,Calculator!prev_heloc_int_balance+K931)))</f>
        <v/>
      </c>
      <c r="M931" s="47" t="str">
        <f>IF(A931="","",(Calculator!prev_heloc_int_balance+K931)-L931)</f>
        <v/>
      </c>
      <c r="N931" s="47" t="str">
        <f t="shared" si="4"/>
        <v/>
      </c>
      <c r="O931" s="47" t="str">
        <f>IF(A931="","",Calculator!prev_heloc_prin_balance-N931)</f>
        <v/>
      </c>
      <c r="P931" s="47" t="str">
        <f t="shared" si="16"/>
        <v/>
      </c>
      <c r="Q931" s="40"/>
      <c r="R931" s="67" t="str">
        <f t="shared" si="5"/>
        <v/>
      </c>
      <c r="S931" s="68" t="str">
        <f t="shared" si="6"/>
        <v/>
      </c>
      <c r="T931" s="47" t="str">
        <f t="shared" si="7"/>
        <v/>
      </c>
      <c r="U931" s="47" t="str">
        <f t="shared" si="8"/>
        <v/>
      </c>
      <c r="V931" s="47" t="str">
        <f t="shared" si="9"/>
        <v/>
      </c>
      <c r="W931" s="47" t="str">
        <f t="shared" si="10"/>
        <v/>
      </c>
      <c r="X931" s="40"/>
      <c r="Y931" s="67" t="str">
        <f t="shared" si="11"/>
        <v/>
      </c>
      <c r="Z931" s="68" t="str">
        <f t="shared" si="12"/>
        <v/>
      </c>
      <c r="AA931" s="47" t="str">
        <f>IF(Y931="","",MIN($D$9+Calculator!free_cash_flow,AD930+AB931))</f>
        <v/>
      </c>
      <c r="AB931" s="47" t="str">
        <f t="shared" si="13"/>
        <v/>
      </c>
      <c r="AC931" s="47" t="str">
        <f t="shared" si="14"/>
        <v/>
      </c>
      <c r="AD931" s="47" t="str">
        <f t="shared" si="15"/>
        <v/>
      </c>
    </row>
    <row r="932" ht="12.75" customHeight="1">
      <c r="A932" s="67" t="str">
        <f>IF(OR(Calculator!prev_total_owed&lt;=0,Calculator!prev_total_owed=""),"",Calculator!prev_pmt_num+1)</f>
        <v/>
      </c>
      <c r="B932" s="68" t="str">
        <f t="shared" si="1"/>
        <v/>
      </c>
      <c r="C932" s="47" t="str">
        <f>IF(A932="","",MIN(D932+Calculator!prev_prin_balance,Calculator!loan_payment+J932))</f>
        <v/>
      </c>
      <c r="D932" s="47" t="str">
        <f>IF(A932="","",ROUND($D$6/12*MAX(0,(Calculator!prev_prin_balance)),2))</f>
        <v/>
      </c>
      <c r="E932" s="47" t="str">
        <f t="shared" si="2"/>
        <v/>
      </c>
      <c r="F932" s="47" t="str">
        <f>IF(A932="","",ROUND(SUM(Calculator!prev_prin_balance,-E932),2))</f>
        <v/>
      </c>
      <c r="G932" s="69" t="str">
        <f t="shared" si="3"/>
        <v/>
      </c>
      <c r="H932" s="47" t="str">
        <f>IF(A932="","",IF(Calculator!prev_prin_balance=0,MIN(Calculator!prev_heloc_prin_balance+Calculator!prev_heloc_int_balance+K932,MAX(0,Calculator!free_cash_flow+Calculator!loan_payment))+IF($O$7="No",0,Calculator!loan_payment+$I$6),IF($O$7="No",Calculator!free_cash_flow,$I$5)))</f>
        <v/>
      </c>
      <c r="I932" s="47" t="str">
        <f>IF(A932="","",IF($O$7="Yes",$I$6+Calculator!loan_payment,0))</f>
        <v/>
      </c>
      <c r="J932" s="47" t="str">
        <f>IF(A932="","",IF(Calculator!prev_prin_balance&lt;=0,0,IF(Calculator!prev_heloc_prin_balance&lt;Calculator!free_cash_flow,MAX(0,MIN($O$6,D932+Calculator!prev_prin_balance+Calculator!loan_payment)),0)))</f>
        <v/>
      </c>
      <c r="K932" s="47" t="str">
        <f>IF(A932="","",ROUND((B932-Calculator!prev_date)*(Calculator!prev_heloc_rate/$O$8)*MAX(0,Calculator!prev_heloc_prin_balance),2))</f>
        <v/>
      </c>
      <c r="L932" s="47" t="str">
        <f>IF(A932="","",MAX(0,MIN(1*H932,Calculator!prev_heloc_int_balance+K932)))</f>
        <v/>
      </c>
      <c r="M932" s="47" t="str">
        <f>IF(A932="","",(Calculator!prev_heloc_int_balance+K932)-L932)</f>
        <v/>
      </c>
      <c r="N932" s="47" t="str">
        <f t="shared" si="4"/>
        <v/>
      </c>
      <c r="O932" s="47" t="str">
        <f>IF(A932="","",Calculator!prev_heloc_prin_balance-N932)</f>
        <v/>
      </c>
      <c r="P932" s="47" t="str">
        <f t="shared" si="16"/>
        <v/>
      </c>
      <c r="Q932" s="40"/>
      <c r="R932" s="67" t="str">
        <f t="shared" si="5"/>
        <v/>
      </c>
      <c r="S932" s="68" t="str">
        <f t="shared" si="6"/>
        <v/>
      </c>
      <c r="T932" s="47" t="str">
        <f t="shared" si="7"/>
        <v/>
      </c>
      <c r="U932" s="47" t="str">
        <f t="shared" si="8"/>
        <v/>
      </c>
      <c r="V932" s="47" t="str">
        <f t="shared" si="9"/>
        <v/>
      </c>
      <c r="W932" s="47" t="str">
        <f t="shared" si="10"/>
        <v/>
      </c>
      <c r="X932" s="40"/>
      <c r="Y932" s="67" t="str">
        <f t="shared" si="11"/>
        <v/>
      </c>
      <c r="Z932" s="68" t="str">
        <f t="shared" si="12"/>
        <v/>
      </c>
      <c r="AA932" s="47" t="str">
        <f>IF(Y932="","",MIN($D$9+Calculator!free_cash_flow,AD931+AB932))</f>
        <v/>
      </c>
      <c r="AB932" s="47" t="str">
        <f t="shared" si="13"/>
        <v/>
      </c>
      <c r="AC932" s="47" t="str">
        <f t="shared" si="14"/>
        <v/>
      </c>
      <c r="AD932" s="47" t="str">
        <f t="shared" si="15"/>
        <v/>
      </c>
    </row>
    <row r="933" ht="12.75" customHeight="1">
      <c r="A933" s="67" t="str">
        <f>IF(OR(Calculator!prev_total_owed&lt;=0,Calculator!prev_total_owed=""),"",Calculator!prev_pmt_num+1)</f>
        <v/>
      </c>
      <c r="B933" s="68" t="str">
        <f t="shared" si="1"/>
        <v/>
      </c>
      <c r="C933" s="47" t="str">
        <f>IF(A933="","",MIN(D933+Calculator!prev_prin_balance,Calculator!loan_payment+J933))</f>
        <v/>
      </c>
      <c r="D933" s="47" t="str">
        <f>IF(A933="","",ROUND($D$6/12*MAX(0,(Calculator!prev_prin_balance)),2))</f>
        <v/>
      </c>
      <c r="E933" s="47" t="str">
        <f t="shared" si="2"/>
        <v/>
      </c>
      <c r="F933" s="47" t="str">
        <f>IF(A933="","",ROUND(SUM(Calculator!prev_prin_balance,-E933),2))</f>
        <v/>
      </c>
      <c r="G933" s="69" t="str">
        <f t="shared" si="3"/>
        <v/>
      </c>
      <c r="H933" s="47" t="str">
        <f>IF(A933="","",IF(Calculator!prev_prin_balance=0,MIN(Calculator!prev_heloc_prin_balance+Calculator!prev_heloc_int_balance+K933,MAX(0,Calculator!free_cash_flow+Calculator!loan_payment))+IF($O$7="No",0,Calculator!loan_payment+$I$6),IF($O$7="No",Calculator!free_cash_flow,$I$5)))</f>
        <v/>
      </c>
      <c r="I933" s="47" t="str">
        <f>IF(A933="","",IF($O$7="Yes",$I$6+Calculator!loan_payment,0))</f>
        <v/>
      </c>
      <c r="J933" s="47" t="str">
        <f>IF(A933="","",IF(Calculator!prev_prin_balance&lt;=0,0,IF(Calculator!prev_heloc_prin_balance&lt;Calculator!free_cash_flow,MAX(0,MIN($O$6,D933+Calculator!prev_prin_balance+Calculator!loan_payment)),0)))</f>
        <v/>
      </c>
      <c r="K933" s="47" t="str">
        <f>IF(A933="","",ROUND((B933-Calculator!prev_date)*(Calculator!prev_heloc_rate/$O$8)*MAX(0,Calculator!prev_heloc_prin_balance),2))</f>
        <v/>
      </c>
      <c r="L933" s="47" t="str">
        <f>IF(A933="","",MAX(0,MIN(1*H933,Calculator!prev_heloc_int_balance+K933)))</f>
        <v/>
      </c>
      <c r="M933" s="47" t="str">
        <f>IF(A933="","",(Calculator!prev_heloc_int_balance+K933)-L933)</f>
        <v/>
      </c>
      <c r="N933" s="47" t="str">
        <f t="shared" si="4"/>
        <v/>
      </c>
      <c r="O933" s="47" t="str">
        <f>IF(A933="","",Calculator!prev_heloc_prin_balance-N933)</f>
        <v/>
      </c>
      <c r="P933" s="47" t="str">
        <f t="shared" si="16"/>
        <v/>
      </c>
      <c r="Q933" s="40"/>
      <c r="R933" s="67" t="str">
        <f t="shared" si="5"/>
        <v/>
      </c>
      <c r="S933" s="68" t="str">
        <f t="shared" si="6"/>
        <v/>
      </c>
      <c r="T933" s="47" t="str">
        <f t="shared" si="7"/>
        <v/>
      </c>
      <c r="U933" s="47" t="str">
        <f t="shared" si="8"/>
        <v/>
      </c>
      <c r="V933" s="47" t="str">
        <f t="shared" si="9"/>
        <v/>
      </c>
      <c r="W933" s="47" t="str">
        <f t="shared" si="10"/>
        <v/>
      </c>
      <c r="X933" s="40"/>
      <c r="Y933" s="67" t="str">
        <f t="shared" si="11"/>
        <v/>
      </c>
      <c r="Z933" s="68" t="str">
        <f t="shared" si="12"/>
        <v/>
      </c>
      <c r="AA933" s="47" t="str">
        <f>IF(Y933="","",MIN($D$9+Calculator!free_cash_flow,AD932+AB933))</f>
        <v/>
      </c>
      <c r="AB933" s="47" t="str">
        <f t="shared" si="13"/>
        <v/>
      </c>
      <c r="AC933" s="47" t="str">
        <f t="shared" si="14"/>
        <v/>
      </c>
      <c r="AD933" s="47" t="str">
        <f t="shared" si="15"/>
        <v/>
      </c>
    </row>
    <row r="934" ht="12.75" customHeight="1">
      <c r="A934" s="67" t="str">
        <f>IF(OR(Calculator!prev_total_owed&lt;=0,Calculator!prev_total_owed=""),"",Calculator!prev_pmt_num+1)</f>
        <v/>
      </c>
      <c r="B934" s="68" t="str">
        <f t="shared" si="1"/>
        <v/>
      </c>
      <c r="C934" s="47" t="str">
        <f>IF(A934="","",MIN(D934+Calculator!prev_prin_balance,Calculator!loan_payment+J934))</f>
        <v/>
      </c>
      <c r="D934" s="47" t="str">
        <f>IF(A934="","",ROUND($D$6/12*MAX(0,(Calculator!prev_prin_balance)),2))</f>
        <v/>
      </c>
      <c r="E934" s="47" t="str">
        <f t="shared" si="2"/>
        <v/>
      </c>
      <c r="F934" s="47" t="str">
        <f>IF(A934="","",ROUND(SUM(Calculator!prev_prin_balance,-E934),2))</f>
        <v/>
      </c>
      <c r="G934" s="69" t="str">
        <f t="shared" si="3"/>
        <v/>
      </c>
      <c r="H934" s="47" t="str">
        <f>IF(A934="","",IF(Calculator!prev_prin_balance=0,MIN(Calculator!prev_heloc_prin_balance+Calculator!prev_heloc_int_balance+K934,MAX(0,Calculator!free_cash_flow+Calculator!loan_payment))+IF($O$7="No",0,Calculator!loan_payment+$I$6),IF($O$7="No",Calculator!free_cash_flow,$I$5)))</f>
        <v/>
      </c>
      <c r="I934" s="47" t="str">
        <f>IF(A934="","",IF($O$7="Yes",$I$6+Calculator!loan_payment,0))</f>
        <v/>
      </c>
      <c r="J934" s="47" t="str">
        <f>IF(A934="","",IF(Calculator!prev_prin_balance&lt;=0,0,IF(Calculator!prev_heloc_prin_balance&lt;Calculator!free_cash_flow,MAX(0,MIN($O$6,D934+Calculator!prev_prin_balance+Calculator!loan_payment)),0)))</f>
        <v/>
      </c>
      <c r="K934" s="47" t="str">
        <f>IF(A934="","",ROUND((B934-Calculator!prev_date)*(Calculator!prev_heloc_rate/$O$8)*MAX(0,Calculator!prev_heloc_prin_balance),2))</f>
        <v/>
      </c>
      <c r="L934" s="47" t="str">
        <f>IF(A934="","",MAX(0,MIN(1*H934,Calculator!prev_heloc_int_balance+K934)))</f>
        <v/>
      </c>
      <c r="M934" s="47" t="str">
        <f>IF(A934="","",(Calculator!prev_heloc_int_balance+K934)-L934)</f>
        <v/>
      </c>
      <c r="N934" s="47" t="str">
        <f t="shared" si="4"/>
        <v/>
      </c>
      <c r="O934" s="47" t="str">
        <f>IF(A934="","",Calculator!prev_heloc_prin_balance-N934)</f>
        <v/>
      </c>
      <c r="P934" s="47" t="str">
        <f t="shared" si="16"/>
        <v/>
      </c>
      <c r="Q934" s="40"/>
      <c r="R934" s="67" t="str">
        <f t="shared" si="5"/>
        <v/>
      </c>
      <c r="S934" s="68" t="str">
        <f t="shared" si="6"/>
        <v/>
      </c>
      <c r="T934" s="47" t="str">
        <f t="shared" si="7"/>
        <v/>
      </c>
      <c r="U934" s="47" t="str">
        <f t="shared" si="8"/>
        <v/>
      </c>
      <c r="V934" s="47" t="str">
        <f t="shared" si="9"/>
        <v/>
      </c>
      <c r="W934" s="47" t="str">
        <f t="shared" si="10"/>
        <v/>
      </c>
      <c r="X934" s="40"/>
      <c r="Y934" s="67" t="str">
        <f t="shared" si="11"/>
        <v/>
      </c>
      <c r="Z934" s="68" t="str">
        <f t="shared" si="12"/>
        <v/>
      </c>
      <c r="AA934" s="47" t="str">
        <f>IF(Y934="","",MIN($D$9+Calculator!free_cash_flow,AD933+AB934))</f>
        <v/>
      </c>
      <c r="AB934" s="47" t="str">
        <f t="shared" si="13"/>
        <v/>
      </c>
      <c r="AC934" s="47" t="str">
        <f t="shared" si="14"/>
        <v/>
      </c>
      <c r="AD934" s="47" t="str">
        <f t="shared" si="15"/>
        <v/>
      </c>
    </row>
    <row r="935" ht="12.75" customHeight="1">
      <c r="A935" s="67" t="str">
        <f>IF(OR(Calculator!prev_total_owed&lt;=0,Calculator!prev_total_owed=""),"",Calculator!prev_pmt_num+1)</f>
        <v/>
      </c>
      <c r="B935" s="68" t="str">
        <f t="shared" si="1"/>
        <v/>
      </c>
      <c r="C935" s="47" t="str">
        <f>IF(A935="","",MIN(D935+Calculator!prev_prin_balance,Calculator!loan_payment+J935))</f>
        <v/>
      </c>
      <c r="D935" s="47" t="str">
        <f>IF(A935="","",ROUND($D$6/12*MAX(0,(Calculator!prev_prin_balance)),2))</f>
        <v/>
      </c>
      <c r="E935" s="47" t="str">
        <f t="shared" si="2"/>
        <v/>
      </c>
      <c r="F935" s="47" t="str">
        <f>IF(A935="","",ROUND(SUM(Calculator!prev_prin_balance,-E935),2))</f>
        <v/>
      </c>
      <c r="G935" s="69" t="str">
        <f t="shared" si="3"/>
        <v/>
      </c>
      <c r="H935" s="47" t="str">
        <f>IF(A935="","",IF(Calculator!prev_prin_balance=0,MIN(Calculator!prev_heloc_prin_balance+Calculator!prev_heloc_int_balance+K935,MAX(0,Calculator!free_cash_flow+Calculator!loan_payment))+IF($O$7="No",0,Calculator!loan_payment+$I$6),IF($O$7="No",Calculator!free_cash_flow,$I$5)))</f>
        <v/>
      </c>
      <c r="I935" s="47" t="str">
        <f>IF(A935="","",IF($O$7="Yes",$I$6+Calculator!loan_payment,0))</f>
        <v/>
      </c>
      <c r="J935" s="47" t="str">
        <f>IF(A935="","",IF(Calculator!prev_prin_balance&lt;=0,0,IF(Calculator!prev_heloc_prin_balance&lt;Calculator!free_cash_flow,MAX(0,MIN($O$6,D935+Calculator!prev_prin_balance+Calculator!loan_payment)),0)))</f>
        <v/>
      </c>
      <c r="K935" s="47" t="str">
        <f>IF(A935="","",ROUND((B935-Calculator!prev_date)*(Calculator!prev_heloc_rate/$O$8)*MAX(0,Calculator!prev_heloc_prin_balance),2))</f>
        <v/>
      </c>
      <c r="L935" s="47" t="str">
        <f>IF(A935="","",MAX(0,MIN(1*H935,Calculator!prev_heloc_int_balance+K935)))</f>
        <v/>
      </c>
      <c r="M935" s="47" t="str">
        <f>IF(A935="","",(Calculator!prev_heloc_int_balance+K935)-L935)</f>
        <v/>
      </c>
      <c r="N935" s="47" t="str">
        <f t="shared" si="4"/>
        <v/>
      </c>
      <c r="O935" s="47" t="str">
        <f>IF(A935="","",Calculator!prev_heloc_prin_balance-N935)</f>
        <v/>
      </c>
      <c r="P935" s="47" t="str">
        <f t="shared" si="16"/>
        <v/>
      </c>
      <c r="Q935" s="40"/>
      <c r="R935" s="67" t="str">
        <f t="shared" si="5"/>
        <v/>
      </c>
      <c r="S935" s="68" t="str">
        <f t="shared" si="6"/>
        <v/>
      </c>
      <c r="T935" s="47" t="str">
        <f t="shared" si="7"/>
        <v/>
      </c>
      <c r="U935" s="47" t="str">
        <f t="shared" si="8"/>
        <v/>
      </c>
      <c r="V935" s="47" t="str">
        <f t="shared" si="9"/>
        <v/>
      </c>
      <c r="W935" s="47" t="str">
        <f t="shared" si="10"/>
        <v/>
      </c>
      <c r="X935" s="40"/>
      <c r="Y935" s="67" t="str">
        <f t="shared" si="11"/>
        <v/>
      </c>
      <c r="Z935" s="68" t="str">
        <f t="shared" si="12"/>
        <v/>
      </c>
      <c r="AA935" s="47" t="str">
        <f>IF(Y935="","",MIN($D$9+Calculator!free_cash_flow,AD934+AB935))</f>
        <v/>
      </c>
      <c r="AB935" s="47" t="str">
        <f t="shared" si="13"/>
        <v/>
      </c>
      <c r="AC935" s="47" t="str">
        <f t="shared" si="14"/>
        <v/>
      </c>
      <c r="AD935" s="47" t="str">
        <f t="shared" si="15"/>
        <v/>
      </c>
    </row>
    <row r="936" ht="12.75" customHeight="1">
      <c r="A936" s="67" t="str">
        <f>IF(OR(Calculator!prev_total_owed&lt;=0,Calculator!prev_total_owed=""),"",Calculator!prev_pmt_num+1)</f>
        <v/>
      </c>
      <c r="B936" s="68" t="str">
        <f t="shared" si="1"/>
        <v/>
      </c>
      <c r="C936" s="47" t="str">
        <f>IF(A936="","",MIN(D936+Calculator!prev_prin_balance,Calculator!loan_payment+J936))</f>
        <v/>
      </c>
      <c r="D936" s="47" t="str">
        <f>IF(A936="","",ROUND($D$6/12*MAX(0,(Calculator!prev_prin_balance)),2))</f>
        <v/>
      </c>
      <c r="E936" s="47" t="str">
        <f t="shared" si="2"/>
        <v/>
      </c>
      <c r="F936" s="47" t="str">
        <f>IF(A936="","",ROUND(SUM(Calculator!prev_prin_balance,-E936),2))</f>
        <v/>
      </c>
      <c r="G936" s="69" t="str">
        <f t="shared" si="3"/>
        <v/>
      </c>
      <c r="H936" s="47" t="str">
        <f>IF(A936="","",IF(Calculator!prev_prin_balance=0,MIN(Calculator!prev_heloc_prin_balance+Calculator!prev_heloc_int_balance+K936,MAX(0,Calculator!free_cash_flow+Calculator!loan_payment))+IF($O$7="No",0,Calculator!loan_payment+$I$6),IF($O$7="No",Calculator!free_cash_flow,$I$5)))</f>
        <v/>
      </c>
      <c r="I936" s="47" t="str">
        <f>IF(A936="","",IF($O$7="Yes",$I$6+Calculator!loan_payment,0))</f>
        <v/>
      </c>
      <c r="J936" s="47" t="str">
        <f>IF(A936="","",IF(Calculator!prev_prin_balance&lt;=0,0,IF(Calculator!prev_heloc_prin_balance&lt;Calculator!free_cash_flow,MAX(0,MIN($O$6,D936+Calculator!prev_prin_balance+Calculator!loan_payment)),0)))</f>
        <v/>
      </c>
      <c r="K936" s="47" t="str">
        <f>IF(A936="","",ROUND((B936-Calculator!prev_date)*(Calculator!prev_heloc_rate/$O$8)*MAX(0,Calculator!prev_heloc_prin_balance),2))</f>
        <v/>
      </c>
      <c r="L936" s="47" t="str">
        <f>IF(A936="","",MAX(0,MIN(1*H936,Calculator!prev_heloc_int_balance+K936)))</f>
        <v/>
      </c>
      <c r="M936" s="47" t="str">
        <f>IF(A936="","",(Calculator!prev_heloc_int_balance+K936)-L936)</f>
        <v/>
      </c>
      <c r="N936" s="47" t="str">
        <f t="shared" si="4"/>
        <v/>
      </c>
      <c r="O936" s="47" t="str">
        <f>IF(A936="","",Calculator!prev_heloc_prin_balance-N936)</f>
        <v/>
      </c>
      <c r="P936" s="47" t="str">
        <f t="shared" si="16"/>
        <v/>
      </c>
      <c r="Q936" s="40"/>
      <c r="R936" s="67" t="str">
        <f t="shared" si="5"/>
        <v/>
      </c>
      <c r="S936" s="68" t="str">
        <f t="shared" si="6"/>
        <v/>
      </c>
      <c r="T936" s="47" t="str">
        <f t="shared" si="7"/>
        <v/>
      </c>
      <c r="U936" s="47" t="str">
        <f t="shared" si="8"/>
        <v/>
      </c>
      <c r="V936" s="47" t="str">
        <f t="shared" si="9"/>
        <v/>
      </c>
      <c r="W936" s="47" t="str">
        <f t="shared" si="10"/>
        <v/>
      </c>
      <c r="X936" s="40"/>
      <c r="Y936" s="67" t="str">
        <f t="shared" si="11"/>
        <v/>
      </c>
      <c r="Z936" s="68" t="str">
        <f t="shared" si="12"/>
        <v/>
      </c>
      <c r="AA936" s="47" t="str">
        <f>IF(Y936="","",MIN($D$9+Calculator!free_cash_flow,AD935+AB936))</f>
        <v/>
      </c>
      <c r="AB936" s="47" t="str">
        <f t="shared" si="13"/>
        <v/>
      </c>
      <c r="AC936" s="47" t="str">
        <f t="shared" si="14"/>
        <v/>
      </c>
      <c r="AD936" s="47" t="str">
        <f t="shared" si="15"/>
        <v/>
      </c>
    </row>
    <row r="937" ht="12.75" customHeight="1">
      <c r="A937" s="67" t="str">
        <f>IF(OR(Calculator!prev_total_owed&lt;=0,Calculator!prev_total_owed=""),"",Calculator!prev_pmt_num+1)</f>
        <v/>
      </c>
      <c r="B937" s="68" t="str">
        <f t="shared" si="1"/>
        <v/>
      </c>
      <c r="C937" s="47" t="str">
        <f>IF(A937="","",MIN(D937+Calculator!prev_prin_balance,Calculator!loan_payment+J937))</f>
        <v/>
      </c>
      <c r="D937" s="47" t="str">
        <f>IF(A937="","",ROUND($D$6/12*MAX(0,(Calculator!prev_prin_balance)),2))</f>
        <v/>
      </c>
      <c r="E937" s="47" t="str">
        <f t="shared" si="2"/>
        <v/>
      </c>
      <c r="F937" s="47" t="str">
        <f>IF(A937="","",ROUND(SUM(Calculator!prev_prin_balance,-E937),2))</f>
        <v/>
      </c>
      <c r="G937" s="69" t="str">
        <f t="shared" si="3"/>
        <v/>
      </c>
      <c r="H937" s="47" t="str">
        <f>IF(A937="","",IF(Calculator!prev_prin_balance=0,MIN(Calculator!prev_heloc_prin_balance+Calculator!prev_heloc_int_balance+K937,MAX(0,Calculator!free_cash_flow+Calculator!loan_payment))+IF($O$7="No",0,Calculator!loan_payment+$I$6),IF($O$7="No",Calculator!free_cash_flow,$I$5)))</f>
        <v/>
      </c>
      <c r="I937" s="47" t="str">
        <f>IF(A937="","",IF($O$7="Yes",$I$6+Calculator!loan_payment,0))</f>
        <v/>
      </c>
      <c r="J937" s="47" t="str">
        <f>IF(A937="","",IF(Calculator!prev_prin_balance&lt;=0,0,IF(Calculator!prev_heloc_prin_balance&lt;Calculator!free_cash_flow,MAX(0,MIN($O$6,D937+Calculator!prev_prin_balance+Calculator!loan_payment)),0)))</f>
        <v/>
      </c>
      <c r="K937" s="47" t="str">
        <f>IF(A937="","",ROUND((B937-Calculator!prev_date)*(Calculator!prev_heloc_rate/$O$8)*MAX(0,Calculator!prev_heloc_prin_balance),2))</f>
        <v/>
      </c>
      <c r="L937" s="47" t="str">
        <f>IF(A937="","",MAX(0,MIN(1*H937,Calculator!prev_heloc_int_balance+K937)))</f>
        <v/>
      </c>
      <c r="M937" s="47" t="str">
        <f>IF(A937="","",(Calculator!prev_heloc_int_balance+K937)-L937)</f>
        <v/>
      </c>
      <c r="N937" s="47" t="str">
        <f t="shared" si="4"/>
        <v/>
      </c>
      <c r="O937" s="47" t="str">
        <f>IF(A937="","",Calculator!prev_heloc_prin_balance-N937)</f>
        <v/>
      </c>
      <c r="P937" s="47" t="str">
        <f t="shared" si="16"/>
        <v/>
      </c>
      <c r="Q937" s="40"/>
      <c r="R937" s="67" t="str">
        <f t="shared" si="5"/>
        <v/>
      </c>
      <c r="S937" s="68" t="str">
        <f t="shared" si="6"/>
        <v/>
      </c>
      <c r="T937" s="47" t="str">
        <f t="shared" si="7"/>
        <v/>
      </c>
      <c r="U937" s="47" t="str">
        <f t="shared" si="8"/>
        <v/>
      </c>
      <c r="V937" s="47" t="str">
        <f t="shared" si="9"/>
        <v/>
      </c>
      <c r="W937" s="47" t="str">
        <f t="shared" si="10"/>
        <v/>
      </c>
      <c r="X937" s="40"/>
      <c r="Y937" s="67" t="str">
        <f t="shared" si="11"/>
        <v/>
      </c>
      <c r="Z937" s="68" t="str">
        <f t="shared" si="12"/>
        <v/>
      </c>
      <c r="AA937" s="47" t="str">
        <f>IF(Y937="","",MIN($D$9+Calculator!free_cash_flow,AD936+AB937))</f>
        <v/>
      </c>
      <c r="AB937" s="47" t="str">
        <f t="shared" si="13"/>
        <v/>
      </c>
      <c r="AC937" s="47" t="str">
        <f t="shared" si="14"/>
        <v/>
      </c>
      <c r="AD937" s="47" t="str">
        <f t="shared" si="15"/>
        <v/>
      </c>
    </row>
    <row r="938" ht="12.75" customHeight="1">
      <c r="A938" s="67" t="str">
        <f>IF(OR(Calculator!prev_total_owed&lt;=0,Calculator!prev_total_owed=""),"",Calculator!prev_pmt_num+1)</f>
        <v/>
      </c>
      <c r="B938" s="68" t="str">
        <f t="shared" si="1"/>
        <v/>
      </c>
      <c r="C938" s="47" t="str">
        <f>IF(A938="","",MIN(D938+Calculator!prev_prin_balance,Calculator!loan_payment+J938))</f>
        <v/>
      </c>
      <c r="D938" s="47" t="str">
        <f>IF(A938="","",ROUND($D$6/12*MAX(0,(Calculator!prev_prin_balance)),2))</f>
        <v/>
      </c>
      <c r="E938" s="47" t="str">
        <f t="shared" si="2"/>
        <v/>
      </c>
      <c r="F938" s="47" t="str">
        <f>IF(A938="","",ROUND(SUM(Calculator!prev_prin_balance,-E938),2))</f>
        <v/>
      </c>
      <c r="G938" s="69" t="str">
        <f t="shared" si="3"/>
        <v/>
      </c>
      <c r="H938" s="47" t="str">
        <f>IF(A938="","",IF(Calculator!prev_prin_balance=0,MIN(Calculator!prev_heloc_prin_balance+Calculator!prev_heloc_int_balance+K938,MAX(0,Calculator!free_cash_flow+Calculator!loan_payment))+IF($O$7="No",0,Calculator!loan_payment+$I$6),IF($O$7="No",Calculator!free_cash_flow,$I$5)))</f>
        <v/>
      </c>
      <c r="I938" s="47" t="str">
        <f>IF(A938="","",IF($O$7="Yes",$I$6+Calculator!loan_payment,0))</f>
        <v/>
      </c>
      <c r="J938" s="47" t="str">
        <f>IF(A938="","",IF(Calculator!prev_prin_balance&lt;=0,0,IF(Calculator!prev_heloc_prin_balance&lt;Calculator!free_cash_flow,MAX(0,MIN($O$6,D938+Calculator!prev_prin_balance+Calculator!loan_payment)),0)))</f>
        <v/>
      </c>
      <c r="K938" s="47" t="str">
        <f>IF(A938="","",ROUND((B938-Calculator!prev_date)*(Calculator!prev_heloc_rate/$O$8)*MAX(0,Calculator!prev_heloc_prin_balance),2))</f>
        <v/>
      </c>
      <c r="L938" s="47" t="str">
        <f>IF(A938="","",MAX(0,MIN(1*H938,Calculator!prev_heloc_int_balance+K938)))</f>
        <v/>
      </c>
      <c r="M938" s="47" t="str">
        <f>IF(A938="","",(Calculator!prev_heloc_int_balance+K938)-L938)</f>
        <v/>
      </c>
      <c r="N938" s="47" t="str">
        <f t="shared" si="4"/>
        <v/>
      </c>
      <c r="O938" s="47" t="str">
        <f>IF(A938="","",Calculator!prev_heloc_prin_balance-N938)</f>
        <v/>
      </c>
      <c r="P938" s="47" t="str">
        <f t="shared" si="16"/>
        <v/>
      </c>
      <c r="Q938" s="40"/>
      <c r="R938" s="67" t="str">
        <f t="shared" si="5"/>
        <v/>
      </c>
      <c r="S938" s="68" t="str">
        <f t="shared" si="6"/>
        <v/>
      </c>
      <c r="T938" s="47" t="str">
        <f t="shared" si="7"/>
        <v/>
      </c>
      <c r="U938" s="47" t="str">
        <f t="shared" si="8"/>
        <v/>
      </c>
      <c r="V938" s="47" t="str">
        <f t="shared" si="9"/>
        <v/>
      </c>
      <c r="W938" s="47" t="str">
        <f t="shared" si="10"/>
        <v/>
      </c>
      <c r="X938" s="40"/>
      <c r="Y938" s="67" t="str">
        <f t="shared" si="11"/>
        <v/>
      </c>
      <c r="Z938" s="68" t="str">
        <f t="shared" si="12"/>
        <v/>
      </c>
      <c r="AA938" s="47" t="str">
        <f>IF(Y938="","",MIN($D$9+Calculator!free_cash_flow,AD937+AB938))</f>
        <v/>
      </c>
      <c r="AB938" s="47" t="str">
        <f t="shared" si="13"/>
        <v/>
      </c>
      <c r="AC938" s="47" t="str">
        <f t="shared" si="14"/>
        <v/>
      </c>
      <c r="AD938" s="47" t="str">
        <f t="shared" si="15"/>
        <v/>
      </c>
    </row>
    <row r="939" ht="12.75" customHeight="1">
      <c r="A939" s="67" t="str">
        <f>IF(OR(Calculator!prev_total_owed&lt;=0,Calculator!prev_total_owed=""),"",Calculator!prev_pmt_num+1)</f>
        <v/>
      </c>
      <c r="B939" s="68" t="str">
        <f t="shared" si="1"/>
        <v/>
      </c>
      <c r="C939" s="47" t="str">
        <f>IF(A939="","",MIN(D939+Calculator!prev_prin_balance,Calculator!loan_payment+J939))</f>
        <v/>
      </c>
      <c r="D939" s="47" t="str">
        <f>IF(A939="","",ROUND($D$6/12*MAX(0,(Calculator!prev_prin_balance)),2))</f>
        <v/>
      </c>
      <c r="E939" s="47" t="str">
        <f t="shared" si="2"/>
        <v/>
      </c>
      <c r="F939" s="47" t="str">
        <f>IF(A939="","",ROUND(SUM(Calculator!prev_prin_balance,-E939),2))</f>
        <v/>
      </c>
      <c r="G939" s="69" t="str">
        <f t="shared" si="3"/>
        <v/>
      </c>
      <c r="H939" s="47" t="str">
        <f>IF(A939="","",IF(Calculator!prev_prin_balance=0,MIN(Calculator!prev_heloc_prin_balance+Calculator!prev_heloc_int_balance+K939,MAX(0,Calculator!free_cash_flow+Calculator!loan_payment))+IF($O$7="No",0,Calculator!loan_payment+$I$6),IF($O$7="No",Calculator!free_cash_flow,$I$5)))</f>
        <v/>
      </c>
      <c r="I939" s="47" t="str">
        <f>IF(A939="","",IF($O$7="Yes",$I$6+Calculator!loan_payment,0))</f>
        <v/>
      </c>
      <c r="J939" s="47" t="str">
        <f>IF(A939="","",IF(Calculator!prev_prin_balance&lt;=0,0,IF(Calculator!prev_heloc_prin_balance&lt;Calculator!free_cash_flow,MAX(0,MIN($O$6,D939+Calculator!prev_prin_balance+Calculator!loan_payment)),0)))</f>
        <v/>
      </c>
      <c r="K939" s="47" t="str">
        <f>IF(A939="","",ROUND((B939-Calculator!prev_date)*(Calculator!prev_heloc_rate/$O$8)*MAX(0,Calculator!prev_heloc_prin_balance),2))</f>
        <v/>
      </c>
      <c r="L939" s="47" t="str">
        <f>IF(A939="","",MAX(0,MIN(1*H939,Calculator!prev_heloc_int_balance+K939)))</f>
        <v/>
      </c>
      <c r="M939" s="47" t="str">
        <f>IF(A939="","",(Calculator!prev_heloc_int_balance+K939)-L939)</f>
        <v/>
      </c>
      <c r="N939" s="47" t="str">
        <f t="shared" si="4"/>
        <v/>
      </c>
      <c r="O939" s="47" t="str">
        <f>IF(A939="","",Calculator!prev_heloc_prin_balance-N939)</f>
        <v/>
      </c>
      <c r="P939" s="47" t="str">
        <f t="shared" si="16"/>
        <v/>
      </c>
      <c r="Q939" s="40"/>
      <c r="R939" s="67" t="str">
        <f t="shared" si="5"/>
        <v/>
      </c>
      <c r="S939" s="68" t="str">
        <f t="shared" si="6"/>
        <v/>
      </c>
      <c r="T939" s="47" t="str">
        <f t="shared" si="7"/>
        <v/>
      </c>
      <c r="U939" s="47" t="str">
        <f t="shared" si="8"/>
        <v/>
      </c>
      <c r="V939" s="47" t="str">
        <f t="shared" si="9"/>
        <v/>
      </c>
      <c r="W939" s="47" t="str">
        <f t="shared" si="10"/>
        <v/>
      </c>
      <c r="X939" s="40"/>
      <c r="Y939" s="67" t="str">
        <f t="shared" si="11"/>
        <v/>
      </c>
      <c r="Z939" s="68" t="str">
        <f t="shared" si="12"/>
        <v/>
      </c>
      <c r="AA939" s="47" t="str">
        <f>IF(Y939="","",MIN($D$9+Calculator!free_cash_flow,AD938+AB939))</f>
        <v/>
      </c>
      <c r="AB939" s="47" t="str">
        <f t="shared" si="13"/>
        <v/>
      </c>
      <c r="AC939" s="47" t="str">
        <f t="shared" si="14"/>
        <v/>
      </c>
      <c r="AD939" s="47" t="str">
        <f t="shared" si="15"/>
        <v/>
      </c>
    </row>
    <row r="940" ht="12.75" customHeight="1">
      <c r="A940" s="67" t="str">
        <f>IF(OR(Calculator!prev_total_owed&lt;=0,Calculator!prev_total_owed=""),"",Calculator!prev_pmt_num+1)</f>
        <v/>
      </c>
      <c r="B940" s="68" t="str">
        <f t="shared" si="1"/>
        <v/>
      </c>
      <c r="C940" s="47" t="str">
        <f>IF(A940="","",MIN(D940+Calculator!prev_prin_balance,Calculator!loan_payment+J940))</f>
        <v/>
      </c>
      <c r="D940" s="47" t="str">
        <f>IF(A940="","",ROUND($D$6/12*MAX(0,(Calculator!prev_prin_balance)),2))</f>
        <v/>
      </c>
      <c r="E940" s="47" t="str">
        <f t="shared" si="2"/>
        <v/>
      </c>
      <c r="F940" s="47" t="str">
        <f>IF(A940="","",ROUND(SUM(Calculator!prev_prin_balance,-E940),2))</f>
        <v/>
      </c>
      <c r="G940" s="69" t="str">
        <f t="shared" si="3"/>
        <v/>
      </c>
      <c r="H940" s="47" t="str">
        <f>IF(A940="","",IF(Calculator!prev_prin_balance=0,MIN(Calculator!prev_heloc_prin_balance+Calculator!prev_heloc_int_balance+K940,MAX(0,Calculator!free_cash_flow+Calculator!loan_payment))+IF($O$7="No",0,Calculator!loan_payment+$I$6),IF($O$7="No",Calculator!free_cash_flow,$I$5)))</f>
        <v/>
      </c>
      <c r="I940" s="47" t="str">
        <f>IF(A940="","",IF($O$7="Yes",$I$6+Calculator!loan_payment,0))</f>
        <v/>
      </c>
      <c r="J940" s="47" t="str">
        <f>IF(A940="","",IF(Calculator!prev_prin_balance&lt;=0,0,IF(Calculator!prev_heloc_prin_balance&lt;Calculator!free_cash_flow,MAX(0,MIN($O$6,D940+Calculator!prev_prin_balance+Calculator!loan_payment)),0)))</f>
        <v/>
      </c>
      <c r="K940" s="47" t="str">
        <f>IF(A940="","",ROUND((B940-Calculator!prev_date)*(Calculator!prev_heloc_rate/$O$8)*MAX(0,Calculator!prev_heloc_prin_balance),2))</f>
        <v/>
      </c>
      <c r="L940" s="47" t="str">
        <f>IF(A940="","",MAX(0,MIN(1*H940,Calculator!prev_heloc_int_balance+K940)))</f>
        <v/>
      </c>
      <c r="M940" s="47" t="str">
        <f>IF(A940="","",(Calculator!prev_heloc_int_balance+K940)-L940)</f>
        <v/>
      </c>
      <c r="N940" s="47" t="str">
        <f t="shared" si="4"/>
        <v/>
      </c>
      <c r="O940" s="47" t="str">
        <f>IF(A940="","",Calculator!prev_heloc_prin_balance-N940)</f>
        <v/>
      </c>
      <c r="P940" s="47" t="str">
        <f t="shared" si="16"/>
        <v/>
      </c>
      <c r="Q940" s="40"/>
      <c r="R940" s="67" t="str">
        <f t="shared" si="5"/>
        <v/>
      </c>
      <c r="S940" s="68" t="str">
        <f t="shared" si="6"/>
        <v/>
      </c>
      <c r="T940" s="47" t="str">
        <f t="shared" si="7"/>
        <v/>
      </c>
      <c r="U940" s="47" t="str">
        <f t="shared" si="8"/>
        <v/>
      </c>
      <c r="V940" s="47" t="str">
        <f t="shared" si="9"/>
        <v/>
      </c>
      <c r="W940" s="47" t="str">
        <f t="shared" si="10"/>
        <v/>
      </c>
      <c r="X940" s="40"/>
      <c r="Y940" s="67" t="str">
        <f t="shared" si="11"/>
        <v/>
      </c>
      <c r="Z940" s="68" t="str">
        <f t="shared" si="12"/>
        <v/>
      </c>
      <c r="AA940" s="47" t="str">
        <f>IF(Y940="","",MIN($D$9+Calculator!free_cash_flow,AD939+AB940))</f>
        <v/>
      </c>
      <c r="AB940" s="47" t="str">
        <f t="shared" si="13"/>
        <v/>
      </c>
      <c r="AC940" s="47" t="str">
        <f t="shared" si="14"/>
        <v/>
      </c>
      <c r="AD940" s="47" t="str">
        <f t="shared" si="15"/>
        <v/>
      </c>
    </row>
    <row r="941" ht="12.75" customHeight="1">
      <c r="A941" s="67" t="str">
        <f>IF(OR(Calculator!prev_total_owed&lt;=0,Calculator!prev_total_owed=""),"",Calculator!prev_pmt_num+1)</f>
        <v/>
      </c>
      <c r="B941" s="68" t="str">
        <f t="shared" si="1"/>
        <v/>
      </c>
      <c r="C941" s="47" t="str">
        <f>IF(A941="","",MIN(D941+Calculator!prev_prin_balance,Calculator!loan_payment+J941))</f>
        <v/>
      </c>
      <c r="D941" s="47" t="str">
        <f>IF(A941="","",ROUND($D$6/12*MAX(0,(Calculator!prev_prin_balance)),2))</f>
        <v/>
      </c>
      <c r="E941" s="47" t="str">
        <f t="shared" si="2"/>
        <v/>
      </c>
      <c r="F941" s="47" t="str">
        <f>IF(A941="","",ROUND(SUM(Calculator!prev_prin_balance,-E941),2))</f>
        <v/>
      </c>
      <c r="G941" s="69" t="str">
        <f t="shared" si="3"/>
        <v/>
      </c>
      <c r="H941" s="47" t="str">
        <f>IF(A941="","",IF(Calculator!prev_prin_balance=0,MIN(Calculator!prev_heloc_prin_balance+Calculator!prev_heloc_int_balance+K941,MAX(0,Calculator!free_cash_flow+Calculator!loan_payment))+IF($O$7="No",0,Calculator!loan_payment+$I$6),IF($O$7="No",Calculator!free_cash_flow,$I$5)))</f>
        <v/>
      </c>
      <c r="I941" s="47" t="str">
        <f>IF(A941="","",IF($O$7="Yes",$I$6+Calculator!loan_payment,0))</f>
        <v/>
      </c>
      <c r="J941" s="47" t="str">
        <f>IF(A941="","",IF(Calculator!prev_prin_balance&lt;=0,0,IF(Calculator!prev_heloc_prin_balance&lt;Calculator!free_cash_flow,MAX(0,MIN($O$6,D941+Calculator!prev_prin_balance+Calculator!loan_payment)),0)))</f>
        <v/>
      </c>
      <c r="K941" s="47" t="str">
        <f>IF(A941="","",ROUND((B941-Calculator!prev_date)*(Calculator!prev_heloc_rate/$O$8)*MAX(0,Calculator!prev_heloc_prin_balance),2))</f>
        <v/>
      </c>
      <c r="L941" s="47" t="str">
        <f>IF(A941="","",MAX(0,MIN(1*H941,Calculator!prev_heloc_int_balance+K941)))</f>
        <v/>
      </c>
      <c r="M941" s="47" t="str">
        <f>IF(A941="","",(Calculator!prev_heloc_int_balance+K941)-L941)</f>
        <v/>
      </c>
      <c r="N941" s="47" t="str">
        <f t="shared" si="4"/>
        <v/>
      </c>
      <c r="O941" s="47" t="str">
        <f>IF(A941="","",Calculator!prev_heloc_prin_balance-N941)</f>
        <v/>
      </c>
      <c r="P941" s="47" t="str">
        <f t="shared" si="16"/>
        <v/>
      </c>
      <c r="Q941" s="40"/>
      <c r="R941" s="67" t="str">
        <f t="shared" si="5"/>
        <v/>
      </c>
      <c r="S941" s="68" t="str">
        <f t="shared" si="6"/>
        <v/>
      </c>
      <c r="T941" s="47" t="str">
        <f t="shared" si="7"/>
        <v/>
      </c>
      <c r="U941" s="47" t="str">
        <f t="shared" si="8"/>
        <v/>
      </c>
      <c r="V941" s="47" t="str">
        <f t="shared" si="9"/>
        <v/>
      </c>
      <c r="W941" s="47" t="str">
        <f t="shared" si="10"/>
        <v/>
      </c>
      <c r="X941" s="40"/>
      <c r="Y941" s="67" t="str">
        <f t="shared" si="11"/>
        <v/>
      </c>
      <c r="Z941" s="68" t="str">
        <f t="shared" si="12"/>
        <v/>
      </c>
      <c r="AA941" s="47" t="str">
        <f>IF(Y941="","",MIN($D$9+Calculator!free_cash_flow,AD940+AB941))</f>
        <v/>
      </c>
      <c r="AB941" s="47" t="str">
        <f t="shared" si="13"/>
        <v/>
      </c>
      <c r="AC941" s="47" t="str">
        <f t="shared" si="14"/>
        <v/>
      </c>
      <c r="AD941" s="47" t="str">
        <f t="shared" si="15"/>
        <v/>
      </c>
    </row>
    <row r="942" ht="12.75" customHeight="1">
      <c r="A942" s="67" t="str">
        <f>IF(OR(Calculator!prev_total_owed&lt;=0,Calculator!prev_total_owed=""),"",Calculator!prev_pmt_num+1)</f>
        <v/>
      </c>
      <c r="B942" s="68" t="str">
        <f t="shared" si="1"/>
        <v/>
      </c>
      <c r="C942" s="47" t="str">
        <f>IF(A942="","",MIN(D942+Calculator!prev_prin_balance,Calculator!loan_payment+J942))</f>
        <v/>
      </c>
      <c r="D942" s="47" t="str">
        <f>IF(A942="","",ROUND($D$6/12*MAX(0,(Calculator!prev_prin_balance)),2))</f>
        <v/>
      </c>
      <c r="E942" s="47" t="str">
        <f t="shared" si="2"/>
        <v/>
      </c>
      <c r="F942" s="47" t="str">
        <f>IF(A942="","",ROUND(SUM(Calculator!prev_prin_balance,-E942),2))</f>
        <v/>
      </c>
      <c r="G942" s="69" t="str">
        <f t="shared" si="3"/>
        <v/>
      </c>
      <c r="H942" s="47" t="str">
        <f>IF(A942="","",IF(Calculator!prev_prin_balance=0,MIN(Calculator!prev_heloc_prin_balance+Calculator!prev_heloc_int_balance+K942,MAX(0,Calculator!free_cash_flow+Calculator!loan_payment))+IF($O$7="No",0,Calculator!loan_payment+$I$6),IF($O$7="No",Calculator!free_cash_flow,$I$5)))</f>
        <v/>
      </c>
      <c r="I942" s="47" t="str">
        <f>IF(A942="","",IF($O$7="Yes",$I$6+Calculator!loan_payment,0))</f>
        <v/>
      </c>
      <c r="J942" s="47" t="str">
        <f>IF(A942="","",IF(Calculator!prev_prin_balance&lt;=0,0,IF(Calculator!prev_heloc_prin_balance&lt;Calculator!free_cash_flow,MAX(0,MIN($O$6,D942+Calculator!prev_prin_balance+Calculator!loan_payment)),0)))</f>
        <v/>
      </c>
      <c r="K942" s="47" t="str">
        <f>IF(A942="","",ROUND((B942-Calculator!prev_date)*(Calculator!prev_heloc_rate/$O$8)*MAX(0,Calculator!prev_heloc_prin_balance),2))</f>
        <v/>
      </c>
      <c r="L942" s="47" t="str">
        <f>IF(A942="","",MAX(0,MIN(1*H942,Calculator!prev_heloc_int_balance+K942)))</f>
        <v/>
      </c>
      <c r="M942" s="47" t="str">
        <f>IF(A942="","",(Calculator!prev_heloc_int_balance+K942)-L942)</f>
        <v/>
      </c>
      <c r="N942" s="47" t="str">
        <f t="shared" si="4"/>
        <v/>
      </c>
      <c r="O942" s="47" t="str">
        <f>IF(A942="","",Calculator!prev_heloc_prin_balance-N942)</f>
        <v/>
      </c>
      <c r="P942" s="47" t="str">
        <f t="shared" si="16"/>
        <v/>
      </c>
      <c r="Q942" s="40"/>
      <c r="R942" s="67" t="str">
        <f t="shared" si="5"/>
        <v/>
      </c>
      <c r="S942" s="68" t="str">
        <f t="shared" si="6"/>
        <v/>
      </c>
      <c r="T942" s="47" t="str">
        <f t="shared" si="7"/>
        <v/>
      </c>
      <c r="U942" s="47" t="str">
        <f t="shared" si="8"/>
        <v/>
      </c>
      <c r="V942" s="47" t="str">
        <f t="shared" si="9"/>
        <v/>
      </c>
      <c r="W942" s="47" t="str">
        <f t="shared" si="10"/>
        <v/>
      </c>
      <c r="X942" s="40"/>
      <c r="Y942" s="67" t="str">
        <f t="shared" si="11"/>
        <v/>
      </c>
      <c r="Z942" s="68" t="str">
        <f t="shared" si="12"/>
        <v/>
      </c>
      <c r="AA942" s="47" t="str">
        <f>IF(Y942="","",MIN($D$9+Calculator!free_cash_flow,AD941+AB942))</f>
        <v/>
      </c>
      <c r="AB942" s="47" t="str">
        <f t="shared" si="13"/>
        <v/>
      </c>
      <c r="AC942" s="47" t="str">
        <f t="shared" si="14"/>
        <v/>
      </c>
      <c r="AD942" s="47" t="str">
        <f t="shared" si="15"/>
        <v/>
      </c>
    </row>
    <row r="943" ht="12.75" customHeight="1">
      <c r="A943" s="67" t="str">
        <f>IF(OR(Calculator!prev_total_owed&lt;=0,Calculator!prev_total_owed=""),"",Calculator!prev_pmt_num+1)</f>
        <v/>
      </c>
      <c r="B943" s="68" t="str">
        <f t="shared" si="1"/>
        <v/>
      </c>
      <c r="C943" s="47" t="str">
        <f>IF(A943="","",MIN(D943+Calculator!prev_prin_balance,Calculator!loan_payment+J943))</f>
        <v/>
      </c>
      <c r="D943" s="47" t="str">
        <f>IF(A943="","",ROUND($D$6/12*MAX(0,(Calculator!prev_prin_balance)),2))</f>
        <v/>
      </c>
      <c r="E943" s="47" t="str">
        <f t="shared" si="2"/>
        <v/>
      </c>
      <c r="F943" s="47" t="str">
        <f>IF(A943="","",ROUND(SUM(Calculator!prev_prin_balance,-E943),2))</f>
        <v/>
      </c>
      <c r="G943" s="69" t="str">
        <f t="shared" si="3"/>
        <v/>
      </c>
      <c r="H943" s="47" t="str">
        <f>IF(A943="","",IF(Calculator!prev_prin_balance=0,MIN(Calculator!prev_heloc_prin_balance+Calculator!prev_heloc_int_balance+K943,MAX(0,Calculator!free_cash_flow+Calculator!loan_payment))+IF($O$7="No",0,Calculator!loan_payment+$I$6),IF($O$7="No",Calculator!free_cash_flow,$I$5)))</f>
        <v/>
      </c>
      <c r="I943" s="47" t="str">
        <f>IF(A943="","",IF($O$7="Yes",$I$6+Calculator!loan_payment,0))</f>
        <v/>
      </c>
      <c r="J943" s="47" t="str">
        <f>IF(A943="","",IF(Calculator!prev_prin_balance&lt;=0,0,IF(Calculator!prev_heloc_prin_balance&lt;Calculator!free_cash_flow,MAX(0,MIN($O$6,D943+Calculator!prev_prin_balance+Calculator!loan_payment)),0)))</f>
        <v/>
      </c>
      <c r="K943" s="47" t="str">
        <f>IF(A943="","",ROUND((B943-Calculator!prev_date)*(Calculator!prev_heloc_rate/$O$8)*MAX(0,Calculator!prev_heloc_prin_balance),2))</f>
        <v/>
      </c>
      <c r="L943" s="47" t="str">
        <f>IF(A943="","",MAX(0,MIN(1*H943,Calculator!prev_heloc_int_balance+K943)))</f>
        <v/>
      </c>
      <c r="M943" s="47" t="str">
        <f>IF(A943="","",(Calculator!prev_heloc_int_balance+K943)-L943)</f>
        <v/>
      </c>
      <c r="N943" s="47" t="str">
        <f t="shared" si="4"/>
        <v/>
      </c>
      <c r="O943" s="47" t="str">
        <f>IF(A943="","",Calculator!prev_heloc_prin_balance-N943)</f>
        <v/>
      </c>
      <c r="P943" s="47" t="str">
        <f t="shared" si="16"/>
        <v/>
      </c>
      <c r="Q943" s="40"/>
      <c r="R943" s="67" t="str">
        <f t="shared" si="5"/>
        <v/>
      </c>
      <c r="S943" s="68" t="str">
        <f t="shared" si="6"/>
        <v/>
      </c>
      <c r="T943" s="47" t="str">
        <f t="shared" si="7"/>
        <v/>
      </c>
      <c r="U943" s="47" t="str">
        <f t="shared" si="8"/>
        <v/>
      </c>
      <c r="V943" s="47" t="str">
        <f t="shared" si="9"/>
        <v/>
      </c>
      <c r="W943" s="47" t="str">
        <f t="shared" si="10"/>
        <v/>
      </c>
      <c r="X943" s="40"/>
      <c r="Y943" s="67" t="str">
        <f t="shared" si="11"/>
        <v/>
      </c>
      <c r="Z943" s="68" t="str">
        <f t="shared" si="12"/>
        <v/>
      </c>
      <c r="AA943" s="47" t="str">
        <f>IF(Y943="","",MIN($D$9+Calculator!free_cash_flow,AD942+AB943))</f>
        <v/>
      </c>
      <c r="AB943" s="47" t="str">
        <f t="shared" si="13"/>
        <v/>
      </c>
      <c r="AC943" s="47" t="str">
        <f t="shared" si="14"/>
        <v/>
      </c>
      <c r="AD943" s="47" t="str">
        <f t="shared" si="15"/>
        <v/>
      </c>
    </row>
    <row r="944" ht="12.75" customHeight="1">
      <c r="A944" s="67" t="str">
        <f>IF(OR(Calculator!prev_total_owed&lt;=0,Calculator!prev_total_owed=""),"",Calculator!prev_pmt_num+1)</f>
        <v/>
      </c>
      <c r="B944" s="68" t="str">
        <f t="shared" si="1"/>
        <v/>
      </c>
      <c r="C944" s="47" t="str">
        <f>IF(A944="","",MIN(D944+Calculator!prev_prin_balance,Calculator!loan_payment+J944))</f>
        <v/>
      </c>
      <c r="D944" s="47" t="str">
        <f>IF(A944="","",ROUND($D$6/12*MAX(0,(Calculator!prev_prin_balance)),2))</f>
        <v/>
      </c>
      <c r="E944" s="47" t="str">
        <f t="shared" si="2"/>
        <v/>
      </c>
      <c r="F944" s="47" t="str">
        <f>IF(A944="","",ROUND(SUM(Calculator!prev_prin_balance,-E944),2))</f>
        <v/>
      </c>
      <c r="G944" s="69" t="str">
        <f t="shared" si="3"/>
        <v/>
      </c>
      <c r="H944" s="47" t="str">
        <f>IF(A944="","",IF(Calculator!prev_prin_balance=0,MIN(Calculator!prev_heloc_prin_balance+Calculator!prev_heloc_int_balance+K944,MAX(0,Calculator!free_cash_flow+Calculator!loan_payment))+IF($O$7="No",0,Calculator!loan_payment+$I$6),IF($O$7="No",Calculator!free_cash_flow,$I$5)))</f>
        <v/>
      </c>
      <c r="I944" s="47" t="str">
        <f>IF(A944="","",IF($O$7="Yes",$I$6+Calculator!loan_payment,0))</f>
        <v/>
      </c>
      <c r="J944" s="47" t="str">
        <f>IF(A944="","",IF(Calculator!prev_prin_balance&lt;=0,0,IF(Calculator!prev_heloc_prin_balance&lt;Calculator!free_cash_flow,MAX(0,MIN($O$6,D944+Calculator!prev_prin_balance+Calculator!loan_payment)),0)))</f>
        <v/>
      </c>
      <c r="K944" s="47" t="str">
        <f>IF(A944="","",ROUND((B944-Calculator!prev_date)*(Calculator!prev_heloc_rate/$O$8)*MAX(0,Calculator!prev_heloc_prin_balance),2))</f>
        <v/>
      </c>
      <c r="L944" s="47" t="str">
        <f>IF(A944="","",MAX(0,MIN(1*H944,Calculator!prev_heloc_int_balance+K944)))</f>
        <v/>
      </c>
      <c r="M944" s="47" t="str">
        <f>IF(A944="","",(Calculator!prev_heloc_int_balance+K944)-L944)</f>
        <v/>
      </c>
      <c r="N944" s="47" t="str">
        <f t="shared" si="4"/>
        <v/>
      </c>
      <c r="O944" s="47" t="str">
        <f>IF(A944="","",Calculator!prev_heloc_prin_balance-N944)</f>
        <v/>
      </c>
      <c r="P944" s="47" t="str">
        <f t="shared" si="16"/>
        <v/>
      </c>
      <c r="Q944" s="40"/>
      <c r="R944" s="67" t="str">
        <f t="shared" si="5"/>
        <v/>
      </c>
      <c r="S944" s="68" t="str">
        <f t="shared" si="6"/>
        <v/>
      </c>
      <c r="T944" s="47" t="str">
        <f t="shared" si="7"/>
        <v/>
      </c>
      <c r="U944" s="47" t="str">
        <f t="shared" si="8"/>
        <v/>
      </c>
      <c r="V944" s="47" t="str">
        <f t="shared" si="9"/>
        <v/>
      </c>
      <c r="W944" s="47" t="str">
        <f t="shared" si="10"/>
        <v/>
      </c>
      <c r="X944" s="40"/>
      <c r="Y944" s="67" t="str">
        <f t="shared" si="11"/>
        <v/>
      </c>
      <c r="Z944" s="68" t="str">
        <f t="shared" si="12"/>
        <v/>
      </c>
      <c r="AA944" s="47" t="str">
        <f>IF(Y944="","",MIN($D$9+Calculator!free_cash_flow,AD943+AB944))</f>
        <v/>
      </c>
      <c r="AB944" s="47" t="str">
        <f t="shared" si="13"/>
        <v/>
      </c>
      <c r="AC944" s="47" t="str">
        <f t="shared" si="14"/>
        <v/>
      </c>
      <c r="AD944" s="47" t="str">
        <f t="shared" si="15"/>
        <v/>
      </c>
    </row>
    <row r="945" ht="12.75" customHeight="1">
      <c r="A945" s="67" t="str">
        <f>IF(OR(Calculator!prev_total_owed&lt;=0,Calculator!prev_total_owed=""),"",Calculator!prev_pmt_num+1)</f>
        <v/>
      </c>
      <c r="B945" s="68" t="str">
        <f t="shared" si="1"/>
        <v/>
      </c>
      <c r="C945" s="47" t="str">
        <f>IF(A945="","",MIN(D945+Calculator!prev_prin_balance,Calculator!loan_payment+J945))</f>
        <v/>
      </c>
      <c r="D945" s="47" t="str">
        <f>IF(A945="","",ROUND($D$6/12*MAX(0,(Calculator!prev_prin_balance)),2))</f>
        <v/>
      </c>
      <c r="E945" s="47" t="str">
        <f t="shared" si="2"/>
        <v/>
      </c>
      <c r="F945" s="47" t="str">
        <f>IF(A945="","",ROUND(SUM(Calculator!prev_prin_balance,-E945),2))</f>
        <v/>
      </c>
      <c r="G945" s="69" t="str">
        <f t="shared" si="3"/>
        <v/>
      </c>
      <c r="H945" s="47" t="str">
        <f>IF(A945="","",IF(Calculator!prev_prin_balance=0,MIN(Calculator!prev_heloc_prin_balance+Calculator!prev_heloc_int_balance+K945,MAX(0,Calculator!free_cash_flow+Calculator!loan_payment))+IF($O$7="No",0,Calculator!loan_payment+$I$6),IF($O$7="No",Calculator!free_cash_flow,$I$5)))</f>
        <v/>
      </c>
      <c r="I945" s="47" t="str">
        <f>IF(A945="","",IF($O$7="Yes",$I$6+Calculator!loan_payment,0))</f>
        <v/>
      </c>
      <c r="J945" s="47" t="str">
        <f>IF(A945="","",IF(Calculator!prev_prin_balance&lt;=0,0,IF(Calculator!prev_heloc_prin_balance&lt;Calculator!free_cash_flow,MAX(0,MIN($O$6,D945+Calculator!prev_prin_balance+Calculator!loan_payment)),0)))</f>
        <v/>
      </c>
      <c r="K945" s="47" t="str">
        <f>IF(A945="","",ROUND((B945-Calculator!prev_date)*(Calculator!prev_heloc_rate/$O$8)*MAX(0,Calculator!prev_heloc_prin_balance),2))</f>
        <v/>
      </c>
      <c r="L945" s="47" t="str">
        <f>IF(A945="","",MAX(0,MIN(1*H945,Calculator!prev_heloc_int_balance+K945)))</f>
        <v/>
      </c>
      <c r="M945" s="47" t="str">
        <f>IF(A945="","",(Calculator!prev_heloc_int_balance+K945)-L945)</f>
        <v/>
      </c>
      <c r="N945" s="47" t="str">
        <f t="shared" si="4"/>
        <v/>
      </c>
      <c r="O945" s="47" t="str">
        <f>IF(A945="","",Calculator!prev_heloc_prin_balance-N945)</f>
        <v/>
      </c>
      <c r="P945" s="47" t="str">
        <f t="shared" si="16"/>
        <v/>
      </c>
      <c r="Q945" s="40"/>
      <c r="R945" s="67" t="str">
        <f t="shared" si="5"/>
        <v/>
      </c>
      <c r="S945" s="68" t="str">
        <f t="shared" si="6"/>
        <v/>
      </c>
      <c r="T945" s="47" t="str">
        <f t="shared" si="7"/>
        <v/>
      </c>
      <c r="U945" s="47" t="str">
        <f t="shared" si="8"/>
        <v/>
      </c>
      <c r="V945" s="47" t="str">
        <f t="shared" si="9"/>
        <v/>
      </c>
      <c r="W945" s="47" t="str">
        <f t="shared" si="10"/>
        <v/>
      </c>
      <c r="X945" s="40"/>
      <c r="Y945" s="67" t="str">
        <f t="shared" si="11"/>
        <v/>
      </c>
      <c r="Z945" s="68" t="str">
        <f t="shared" si="12"/>
        <v/>
      </c>
      <c r="AA945" s="47" t="str">
        <f>IF(Y945="","",MIN($D$9+Calculator!free_cash_flow,AD944+AB945))</f>
        <v/>
      </c>
      <c r="AB945" s="47" t="str">
        <f t="shared" si="13"/>
        <v/>
      </c>
      <c r="AC945" s="47" t="str">
        <f t="shared" si="14"/>
        <v/>
      </c>
      <c r="AD945" s="47" t="str">
        <f t="shared" si="15"/>
        <v/>
      </c>
    </row>
    <row r="946" ht="12.75" customHeight="1">
      <c r="A946" s="67" t="str">
        <f>IF(OR(Calculator!prev_total_owed&lt;=0,Calculator!prev_total_owed=""),"",Calculator!prev_pmt_num+1)</f>
        <v/>
      </c>
      <c r="B946" s="68" t="str">
        <f t="shared" si="1"/>
        <v/>
      </c>
      <c r="C946" s="47" t="str">
        <f>IF(A946="","",MIN(D946+Calculator!prev_prin_balance,Calculator!loan_payment+J946))</f>
        <v/>
      </c>
      <c r="D946" s="47" t="str">
        <f>IF(A946="","",ROUND($D$6/12*MAX(0,(Calculator!prev_prin_balance)),2))</f>
        <v/>
      </c>
      <c r="E946" s="47" t="str">
        <f t="shared" si="2"/>
        <v/>
      </c>
      <c r="F946" s="47" t="str">
        <f>IF(A946="","",ROUND(SUM(Calculator!prev_prin_balance,-E946),2))</f>
        <v/>
      </c>
      <c r="G946" s="69" t="str">
        <f t="shared" si="3"/>
        <v/>
      </c>
      <c r="H946" s="47" t="str">
        <f>IF(A946="","",IF(Calculator!prev_prin_balance=0,MIN(Calculator!prev_heloc_prin_balance+Calculator!prev_heloc_int_balance+K946,MAX(0,Calculator!free_cash_flow+Calculator!loan_payment))+IF($O$7="No",0,Calculator!loan_payment+$I$6),IF($O$7="No",Calculator!free_cash_flow,$I$5)))</f>
        <v/>
      </c>
      <c r="I946" s="47" t="str">
        <f>IF(A946="","",IF($O$7="Yes",$I$6+Calculator!loan_payment,0))</f>
        <v/>
      </c>
      <c r="J946" s="47" t="str">
        <f>IF(A946="","",IF(Calculator!prev_prin_balance&lt;=0,0,IF(Calculator!prev_heloc_prin_balance&lt;Calculator!free_cash_flow,MAX(0,MIN($O$6,D946+Calculator!prev_prin_balance+Calculator!loan_payment)),0)))</f>
        <v/>
      </c>
      <c r="K946" s="47" t="str">
        <f>IF(A946="","",ROUND((B946-Calculator!prev_date)*(Calculator!prev_heloc_rate/$O$8)*MAX(0,Calculator!prev_heloc_prin_balance),2))</f>
        <v/>
      </c>
      <c r="L946" s="47" t="str">
        <f>IF(A946="","",MAX(0,MIN(1*H946,Calculator!prev_heloc_int_balance+K946)))</f>
        <v/>
      </c>
      <c r="M946" s="47" t="str">
        <f>IF(A946="","",(Calculator!prev_heloc_int_balance+K946)-L946)</f>
        <v/>
      </c>
      <c r="N946" s="47" t="str">
        <f t="shared" si="4"/>
        <v/>
      </c>
      <c r="O946" s="47" t="str">
        <f>IF(A946="","",Calculator!prev_heloc_prin_balance-N946)</f>
        <v/>
      </c>
      <c r="P946" s="47" t="str">
        <f t="shared" si="16"/>
        <v/>
      </c>
      <c r="Q946" s="40"/>
      <c r="R946" s="67" t="str">
        <f t="shared" si="5"/>
        <v/>
      </c>
      <c r="S946" s="68" t="str">
        <f t="shared" si="6"/>
        <v/>
      </c>
      <c r="T946" s="47" t="str">
        <f t="shared" si="7"/>
        <v/>
      </c>
      <c r="U946" s="47" t="str">
        <f t="shared" si="8"/>
        <v/>
      </c>
      <c r="V946" s="47" t="str">
        <f t="shared" si="9"/>
        <v/>
      </c>
      <c r="W946" s="47" t="str">
        <f t="shared" si="10"/>
        <v/>
      </c>
      <c r="X946" s="40"/>
      <c r="Y946" s="67" t="str">
        <f t="shared" si="11"/>
        <v/>
      </c>
      <c r="Z946" s="68" t="str">
        <f t="shared" si="12"/>
        <v/>
      </c>
      <c r="AA946" s="47" t="str">
        <f>IF(Y946="","",MIN($D$9+Calculator!free_cash_flow,AD945+AB946))</f>
        <v/>
      </c>
      <c r="AB946" s="47" t="str">
        <f t="shared" si="13"/>
        <v/>
      </c>
      <c r="AC946" s="47" t="str">
        <f t="shared" si="14"/>
        <v/>
      </c>
      <c r="AD946" s="47" t="str">
        <f t="shared" si="15"/>
        <v/>
      </c>
    </row>
    <row r="947" ht="12.75" customHeight="1">
      <c r="A947" s="67" t="str">
        <f>IF(OR(Calculator!prev_total_owed&lt;=0,Calculator!prev_total_owed=""),"",Calculator!prev_pmt_num+1)</f>
        <v/>
      </c>
      <c r="B947" s="68" t="str">
        <f t="shared" si="1"/>
        <v/>
      </c>
      <c r="C947" s="47" t="str">
        <f>IF(A947="","",MIN(D947+Calculator!prev_prin_balance,Calculator!loan_payment+J947))</f>
        <v/>
      </c>
      <c r="D947" s="47" t="str">
        <f>IF(A947="","",ROUND($D$6/12*MAX(0,(Calculator!prev_prin_balance)),2))</f>
        <v/>
      </c>
      <c r="E947" s="47" t="str">
        <f t="shared" si="2"/>
        <v/>
      </c>
      <c r="F947" s="47" t="str">
        <f>IF(A947="","",ROUND(SUM(Calculator!prev_prin_balance,-E947),2))</f>
        <v/>
      </c>
      <c r="G947" s="69" t="str">
        <f t="shared" si="3"/>
        <v/>
      </c>
      <c r="H947" s="47" t="str">
        <f>IF(A947="","",IF(Calculator!prev_prin_balance=0,MIN(Calculator!prev_heloc_prin_balance+Calculator!prev_heloc_int_balance+K947,MAX(0,Calculator!free_cash_flow+Calculator!loan_payment))+IF($O$7="No",0,Calculator!loan_payment+$I$6),IF($O$7="No",Calculator!free_cash_flow,$I$5)))</f>
        <v/>
      </c>
      <c r="I947" s="47" t="str">
        <f>IF(A947="","",IF($O$7="Yes",$I$6+Calculator!loan_payment,0))</f>
        <v/>
      </c>
      <c r="J947" s="47" t="str">
        <f>IF(A947="","",IF(Calculator!prev_prin_balance&lt;=0,0,IF(Calculator!prev_heloc_prin_balance&lt;Calculator!free_cash_flow,MAX(0,MIN($O$6,D947+Calculator!prev_prin_balance+Calculator!loan_payment)),0)))</f>
        <v/>
      </c>
      <c r="K947" s="47" t="str">
        <f>IF(A947="","",ROUND((B947-Calculator!prev_date)*(Calculator!prev_heloc_rate/$O$8)*MAX(0,Calculator!prev_heloc_prin_balance),2))</f>
        <v/>
      </c>
      <c r="L947" s="47" t="str">
        <f>IF(A947="","",MAX(0,MIN(1*H947,Calculator!prev_heloc_int_balance+K947)))</f>
        <v/>
      </c>
      <c r="M947" s="47" t="str">
        <f>IF(A947="","",(Calculator!prev_heloc_int_balance+K947)-L947)</f>
        <v/>
      </c>
      <c r="N947" s="47" t="str">
        <f t="shared" si="4"/>
        <v/>
      </c>
      <c r="O947" s="47" t="str">
        <f>IF(A947="","",Calculator!prev_heloc_prin_balance-N947)</f>
        <v/>
      </c>
      <c r="P947" s="47" t="str">
        <f t="shared" si="16"/>
        <v/>
      </c>
      <c r="Q947" s="40"/>
      <c r="R947" s="67" t="str">
        <f t="shared" si="5"/>
        <v/>
      </c>
      <c r="S947" s="68" t="str">
        <f t="shared" si="6"/>
        <v/>
      </c>
      <c r="T947" s="47" t="str">
        <f t="shared" si="7"/>
        <v/>
      </c>
      <c r="U947" s="47" t="str">
        <f t="shared" si="8"/>
        <v/>
      </c>
      <c r="V947" s="47" t="str">
        <f t="shared" si="9"/>
        <v/>
      </c>
      <c r="W947" s="47" t="str">
        <f t="shared" si="10"/>
        <v/>
      </c>
      <c r="X947" s="40"/>
      <c r="Y947" s="67" t="str">
        <f t="shared" si="11"/>
        <v/>
      </c>
      <c r="Z947" s="68" t="str">
        <f t="shared" si="12"/>
        <v/>
      </c>
      <c r="AA947" s="47" t="str">
        <f>IF(Y947="","",MIN($D$9+Calculator!free_cash_flow,AD946+AB947))</f>
        <v/>
      </c>
      <c r="AB947" s="47" t="str">
        <f t="shared" si="13"/>
        <v/>
      </c>
      <c r="AC947" s="47" t="str">
        <f t="shared" si="14"/>
        <v/>
      </c>
      <c r="AD947" s="47" t="str">
        <f t="shared" si="15"/>
        <v/>
      </c>
    </row>
    <row r="948" ht="12.75" customHeight="1">
      <c r="A948" s="67" t="str">
        <f>IF(OR(Calculator!prev_total_owed&lt;=0,Calculator!prev_total_owed=""),"",Calculator!prev_pmt_num+1)</f>
        <v/>
      </c>
      <c r="B948" s="68" t="str">
        <f t="shared" si="1"/>
        <v/>
      </c>
      <c r="C948" s="47" t="str">
        <f>IF(A948="","",MIN(D948+Calculator!prev_prin_balance,Calculator!loan_payment+J948))</f>
        <v/>
      </c>
      <c r="D948" s="47" t="str">
        <f>IF(A948="","",ROUND($D$6/12*MAX(0,(Calculator!prev_prin_balance)),2))</f>
        <v/>
      </c>
      <c r="E948" s="47" t="str">
        <f t="shared" si="2"/>
        <v/>
      </c>
      <c r="F948" s="47" t="str">
        <f>IF(A948="","",ROUND(SUM(Calculator!prev_prin_balance,-E948),2))</f>
        <v/>
      </c>
      <c r="G948" s="69" t="str">
        <f t="shared" si="3"/>
        <v/>
      </c>
      <c r="H948" s="47" t="str">
        <f>IF(A948="","",IF(Calculator!prev_prin_balance=0,MIN(Calculator!prev_heloc_prin_balance+Calculator!prev_heloc_int_balance+K948,MAX(0,Calculator!free_cash_flow+Calculator!loan_payment))+IF($O$7="No",0,Calculator!loan_payment+$I$6),IF($O$7="No",Calculator!free_cash_flow,$I$5)))</f>
        <v/>
      </c>
      <c r="I948" s="47" t="str">
        <f>IF(A948="","",IF($O$7="Yes",$I$6+Calculator!loan_payment,0))</f>
        <v/>
      </c>
      <c r="J948" s="47" t="str">
        <f>IF(A948="","",IF(Calculator!prev_prin_balance&lt;=0,0,IF(Calculator!prev_heloc_prin_balance&lt;Calculator!free_cash_flow,MAX(0,MIN($O$6,D948+Calculator!prev_prin_balance+Calculator!loan_payment)),0)))</f>
        <v/>
      </c>
      <c r="K948" s="47" t="str">
        <f>IF(A948="","",ROUND((B948-Calculator!prev_date)*(Calculator!prev_heloc_rate/$O$8)*MAX(0,Calculator!prev_heloc_prin_balance),2))</f>
        <v/>
      </c>
      <c r="L948" s="47" t="str">
        <f>IF(A948="","",MAX(0,MIN(1*H948,Calculator!prev_heloc_int_balance+K948)))</f>
        <v/>
      </c>
      <c r="M948" s="47" t="str">
        <f>IF(A948="","",(Calculator!prev_heloc_int_balance+K948)-L948)</f>
        <v/>
      </c>
      <c r="N948" s="47" t="str">
        <f t="shared" si="4"/>
        <v/>
      </c>
      <c r="O948" s="47" t="str">
        <f>IF(A948="","",Calculator!prev_heloc_prin_balance-N948)</f>
        <v/>
      </c>
      <c r="P948" s="47" t="str">
        <f t="shared" si="16"/>
        <v/>
      </c>
      <c r="Q948" s="40"/>
      <c r="R948" s="67" t="str">
        <f t="shared" si="5"/>
        <v/>
      </c>
      <c r="S948" s="68" t="str">
        <f t="shared" si="6"/>
        <v/>
      </c>
      <c r="T948" s="47" t="str">
        <f t="shared" si="7"/>
        <v/>
      </c>
      <c r="U948" s="47" t="str">
        <f t="shared" si="8"/>
        <v/>
      </c>
      <c r="V948" s="47" t="str">
        <f t="shared" si="9"/>
        <v/>
      </c>
      <c r="W948" s="47" t="str">
        <f t="shared" si="10"/>
        <v/>
      </c>
      <c r="X948" s="40"/>
      <c r="Y948" s="67" t="str">
        <f t="shared" si="11"/>
        <v/>
      </c>
      <c r="Z948" s="68" t="str">
        <f t="shared" si="12"/>
        <v/>
      </c>
      <c r="AA948" s="47" t="str">
        <f>IF(Y948="","",MIN($D$9+Calculator!free_cash_flow,AD947+AB948))</f>
        <v/>
      </c>
      <c r="AB948" s="47" t="str">
        <f t="shared" si="13"/>
        <v/>
      </c>
      <c r="AC948" s="47" t="str">
        <f t="shared" si="14"/>
        <v/>
      </c>
      <c r="AD948" s="47" t="str">
        <f t="shared" si="15"/>
        <v/>
      </c>
    </row>
    <row r="949" ht="12.75" customHeight="1">
      <c r="A949" s="67" t="str">
        <f>IF(OR(Calculator!prev_total_owed&lt;=0,Calculator!prev_total_owed=""),"",Calculator!prev_pmt_num+1)</f>
        <v/>
      </c>
      <c r="B949" s="68" t="str">
        <f t="shared" si="1"/>
        <v/>
      </c>
      <c r="C949" s="47" t="str">
        <f>IF(A949="","",MIN(D949+Calculator!prev_prin_balance,Calculator!loan_payment+J949))</f>
        <v/>
      </c>
      <c r="D949" s="47" t="str">
        <f>IF(A949="","",ROUND($D$6/12*MAX(0,(Calculator!prev_prin_balance)),2))</f>
        <v/>
      </c>
      <c r="E949" s="47" t="str">
        <f t="shared" si="2"/>
        <v/>
      </c>
      <c r="F949" s="47" t="str">
        <f>IF(A949="","",ROUND(SUM(Calculator!prev_prin_balance,-E949),2))</f>
        <v/>
      </c>
      <c r="G949" s="69" t="str">
        <f t="shared" si="3"/>
        <v/>
      </c>
      <c r="H949" s="47" t="str">
        <f>IF(A949="","",IF(Calculator!prev_prin_balance=0,MIN(Calculator!prev_heloc_prin_balance+Calculator!prev_heloc_int_balance+K949,MAX(0,Calculator!free_cash_flow+Calculator!loan_payment))+IF($O$7="No",0,Calculator!loan_payment+$I$6),IF($O$7="No",Calculator!free_cash_flow,$I$5)))</f>
        <v/>
      </c>
      <c r="I949" s="47" t="str">
        <f>IF(A949="","",IF($O$7="Yes",$I$6+Calculator!loan_payment,0))</f>
        <v/>
      </c>
      <c r="J949" s="47" t="str">
        <f>IF(A949="","",IF(Calculator!prev_prin_balance&lt;=0,0,IF(Calculator!prev_heloc_prin_balance&lt;Calculator!free_cash_flow,MAX(0,MIN($O$6,D949+Calculator!prev_prin_balance+Calculator!loan_payment)),0)))</f>
        <v/>
      </c>
      <c r="K949" s="47" t="str">
        <f>IF(A949="","",ROUND((B949-Calculator!prev_date)*(Calculator!prev_heloc_rate/$O$8)*MAX(0,Calculator!prev_heloc_prin_balance),2))</f>
        <v/>
      </c>
      <c r="L949" s="47" t="str">
        <f>IF(A949="","",MAX(0,MIN(1*H949,Calculator!prev_heloc_int_balance+K949)))</f>
        <v/>
      </c>
      <c r="M949" s="47" t="str">
        <f>IF(A949="","",(Calculator!prev_heloc_int_balance+K949)-L949)</f>
        <v/>
      </c>
      <c r="N949" s="47" t="str">
        <f t="shared" si="4"/>
        <v/>
      </c>
      <c r="O949" s="47" t="str">
        <f>IF(A949="","",Calculator!prev_heloc_prin_balance-N949)</f>
        <v/>
      </c>
      <c r="P949" s="47" t="str">
        <f t="shared" si="16"/>
        <v/>
      </c>
      <c r="Q949" s="40"/>
      <c r="R949" s="67" t="str">
        <f t="shared" si="5"/>
        <v/>
      </c>
      <c r="S949" s="68" t="str">
        <f t="shared" si="6"/>
        <v/>
      </c>
      <c r="T949" s="47" t="str">
        <f t="shared" si="7"/>
        <v/>
      </c>
      <c r="U949" s="47" t="str">
        <f t="shared" si="8"/>
        <v/>
      </c>
      <c r="V949" s="47" t="str">
        <f t="shared" si="9"/>
        <v/>
      </c>
      <c r="W949" s="47" t="str">
        <f t="shared" si="10"/>
        <v/>
      </c>
      <c r="X949" s="40"/>
      <c r="Y949" s="67" t="str">
        <f t="shared" si="11"/>
        <v/>
      </c>
      <c r="Z949" s="68" t="str">
        <f t="shared" si="12"/>
        <v/>
      </c>
      <c r="AA949" s="47" t="str">
        <f>IF(Y949="","",MIN($D$9+Calculator!free_cash_flow,AD948+AB949))</f>
        <v/>
      </c>
      <c r="AB949" s="47" t="str">
        <f t="shared" si="13"/>
        <v/>
      </c>
      <c r="AC949" s="47" t="str">
        <f t="shared" si="14"/>
        <v/>
      </c>
      <c r="AD949" s="47" t="str">
        <f t="shared" si="15"/>
        <v/>
      </c>
    </row>
    <row r="950" ht="12.75" customHeight="1">
      <c r="A950" s="67" t="str">
        <f>IF(OR(Calculator!prev_total_owed&lt;=0,Calculator!prev_total_owed=""),"",Calculator!prev_pmt_num+1)</f>
        <v/>
      </c>
      <c r="B950" s="68" t="str">
        <f t="shared" si="1"/>
        <v/>
      </c>
      <c r="C950" s="47" t="str">
        <f>IF(A950="","",MIN(D950+Calculator!prev_prin_balance,Calculator!loan_payment+J950))</f>
        <v/>
      </c>
      <c r="D950" s="47" t="str">
        <f>IF(A950="","",ROUND($D$6/12*MAX(0,(Calculator!prev_prin_balance)),2))</f>
        <v/>
      </c>
      <c r="E950" s="47" t="str">
        <f t="shared" si="2"/>
        <v/>
      </c>
      <c r="F950" s="47" t="str">
        <f>IF(A950="","",ROUND(SUM(Calculator!prev_prin_balance,-E950),2))</f>
        <v/>
      </c>
      <c r="G950" s="69" t="str">
        <f t="shared" si="3"/>
        <v/>
      </c>
      <c r="H950" s="47" t="str">
        <f>IF(A950="","",IF(Calculator!prev_prin_balance=0,MIN(Calculator!prev_heloc_prin_balance+Calculator!prev_heloc_int_balance+K950,MAX(0,Calculator!free_cash_flow+Calculator!loan_payment))+IF($O$7="No",0,Calculator!loan_payment+$I$6),IF($O$7="No",Calculator!free_cash_flow,$I$5)))</f>
        <v/>
      </c>
      <c r="I950" s="47" t="str">
        <f>IF(A950="","",IF($O$7="Yes",$I$6+Calculator!loan_payment,0))</f>
        <v/>
      </c>
      <c r="J950" s="47" t="str">
        <f>IF(A950="","",IF(Calculator!prev_prin_balance&lt;=0,0,IF(Calculator!prev_heloc_prin_balance&lt;Calculator!free_cash_flow,MAX(0,MIN($O$6,D950+Calculator!prev_prin_balance+Calculator!loan_payment)),0)))</f>
        <v/>
      </c>
      <c r="K950" s="47" t="str">
        <f>IF(A950="","",ROUND((B950-Calculator!prev_date)*(Calculator!prev_heloc_rate/$O$8)*MAX(0,Calculator!prev_heloc_prin_balance),2))</f>
        <v/>
      </c>
      <c r="L950" s="47" t="str">
        <f>IF(A950="","",MAX(0,MIN(1*H950,Calculator!prev_heloc_int_balance+K950)))</f>
        <v/>
      </c>
      <c r="M950" s="47" t="str">
        <f>IF(A950="","",(Calculator!prev_heloc_int_balance+K950)-L950)</f>
        <v/>
      </c>
      <c r="N950" s="47" t="str">
        <f t="shared" si="4"/>
        <v/>
      </c>
      <c r="O950" s="47" t="str">
        <f>IF(A950="","",Calculator!prev_heloc_prin_balance-N950)</f>
        <v/>
      </c>
      <c r="P950" s="47" t="str">
        <f t="shared" si="16"/>
        <v/>
      </c>
      <c r="Q950" s="40"/>
      <c r="R950" s="67" t="str">
        <f t="shared" si="5"/>
        <v/>
      </c>
      <c r="S950" s="68" t="str">
        <f t="shared" si="6"/>
        <v/>
      </c>
      <c r="T950" s="47" t="str">
        <f t="shared" si="7"/>
        <v/>
      </c>
      <c r="U950" s="47" t="str">
        <f t="shared" si="8"/>
        <v/>
      </c>
      <c r="V950" s="47" t="str">
        <f t="shared" si="9"/>
        <v/>
      </c>
      <c r="W950" s="47" t="str">
        <f t="shared" si="10"/>
        <v/>
      </c>
      <c r="X950" s="40"/>
      <c r="Y950" s="67" t="str">
        <f t="shared" si="11"/>
        <v/>
      </c>
      <c r="Z950" s="68" t="str">
        <f t="shared" si="12"/>
        <v/>
      </c>
      <c r="AA950" s="47" t="str">
        <f>IF(Y950="","",MIN($D$9+Calculator!free_cash_flow,AD949+AB950))</f>
        <v/>
      </c>
      <c r="AB950" s="47" t="str">
        <f t="shared" si="13"/>
        <v/>
      </c>
      <c r="AC950" s="47" t="str">
        <f t="shared" si="14"/>
        <v/>
      </c>
      <c r="AD950" s="47" t="str">
        <f t="shared" si="15"/>
        <v/>
      </c>
    </row>
    <row r="951" ht="12.75" customHeight="1">
      <c r="A951" s="67" t="str">
        <f>IF(OR(Calculator!prev_total_owed&lt;=0,Calculator!prev_total_owed=""),"",Calculator!prev_pmt_num+1)</f>
        <v/>
      </c>
      <c r="B951" s="68" t="str">
        <f t="shared" si="1"/>
        <v/>
      </c>
      <c r="C951" s="47" t="str">
        <f>IF(A951="","",MIN(D951+Calculator!prev_prin_balance,Calculator!loan_payment+J951))</f>
        <v/>
      </c>
      <c r="D951" s="47" t="str">
        <f>IF(A951="","",ROUND($D$6/12*MAX(0,(Calculator!prev_prin_balance)),2))</f>
        <v/>
      </c>
      <c r="E951" s="47" t="str">
        <f t="shared" si="2"/>
        <v/>
      </c>
      <c r="F951" s="47" t="str">
        <f>IF(A951="","",ROUND(SUM(Calculator!prev_prin_balance,-E951),2))</f>
        <v/>
      </c>
      <c r="G951" s="69" t="str">
        <f t="shared" si="3"/>
        <v/>
      </c>
      <c r="H951" s="47" t="str">
        <f>IF(A951="","",IF(Calculator!prev_prin_balance=0,MIN(Calculator!prev_heloc_prin_balance+Calculator!prev_heloc_int_balance+K951,MAX(0,Calculator!free_cash_flow+Calculator!loan_payment))+IF($O$7="No",0,Calculator!loan_payment+$I$6),IF($O$7="No",Calculator!free_cash_flow,$I$5)))</f>
        <v/>
      </c>
      <c r="I951" s="47" t="str">
        <f>IF(A951="","",IF($O$7="Yes",$I$6+Calculator!loan_payment,0))</f>
        <v/>
      </c>
      <c r="J951" s="47" t="str">
        <f>IF(A951="","",IF(Calculator!prev_prin_balance&lt;=0,0,IF(Calculator!prev_heloc_prin_balance&lt;Calculator!free_cash_flow,MAX(0,MIN($O$6,D951+Calculator!prev_prin_balance+Calculator!loan_payment)),0)))</f>
        <v/>
      </c>
      <c r="K951" s="47" t="str">
        <f>IF(A951="","",ROUND((B951-Calculator!prev_date)*(Calculator!prev_heloc_rate/$O$8)*MAX(0,Calculator!prev_heloc_prin_balance),2))</f>
        <v/>
      </c>
      <c r="L951" s="47" t="str">
        <f>IF(A951="","",MAX(0,MIN(1*H951,Calculator!prev_heloc_int_balance+K951)))</f>
        <v/>
      </c>
      <c r="M951" s="47" t="str">
        <f>IF(A951="","",(Calculator!prev_heloc_int_balance+K951)-L951)</f>
        <v/>
      </c>
      <c r="N951" s="47" t="str">
        <f t="shared" si="4"/>
        <v/>
      </c>
      <c r="O951" s="47" t="str">
        <f>IF(A951="","",Calculator!prev_heloc_prin_balance-N951)</f>
        <v/>
      </c>
      <c r="P951" s="47" t="str">
        <f t="shared" si="16"/>
        <v/>
      </c>
      <c r="Q951" s="40"/>
      <c r="R951" s="67" t="str">
        <f t="shared" si="5"/>
        <v/>
      </c>
      <c r="S951" s="68" t="str">
        <f t="shared" si="6"/>
        <v/>
      </c>
      <c r="T951" s="47" t="str">
        <f t="shared" si="7"/>
        <v/>
      </c>
      <c r="U951" s="47" t="str">
        <f t="shared" si="8"/>
        <v/>
      </c>
      <c r="V951" s="47" t="str">
        <f t="shared" si="9"/>
        <v/>
      </c>
      <c r="W951" s="47" t="str">
        <f t="shared" si="10"/>
        <v/>
      </c>
      <c r="X951" s="40"/>
      <c r="Y951" s="67" t="str">
        <f t="shared" si="11"/>
        <v/>
      </c>
      <c r="Z951" s="68" t="str">
        <f t="shared" si="12"/>
        <v/>
      </c>
      <c r="AA951" s="47" t="str">
        <f>IF(Y951="","",MIN($D$9+Calculator!free_cash_flow,AD950+AB951))</f>
        <v/>
      </c>
      <c r="AB951" s="47" t="str">
        <f t="shared" si="13"/>
        <v/>
      </c>
      <c r="AC951" s="47" t="str">
        <f t="shared" si="14"/>
        <v/>
      </c>
      <c r="AD951" s="47" t="str">
        <f t="shared" si="15"/>
        <v/>
      </c>
    </row>
    <row r="952" ht="12.75" customHeight="1">
      <c r="A952" s="67" t="str">
        <f>IF(OR(Calculator!prev_total_owed&lt;=0,Calculator!prev_total_owed=""),"",Calculator!prev_pmt_num+1)</f>
        <v/>
      </c>
      <c r="B952" s="68" t="str">
        <f t="shared" si="1"/>
        <v/>
      </c>
      <c r="C952" s="47" t="str">
        <f>IF(A952="","",MIN(D952+Calculator!prev_prin_balance,Calculator!loan_payment+J952))</f>
        <v/>
      </c>
      <c r="D952" s="47" t="str">
        <f>IF(A952="","",ROUND($D$6/12*MAX(0,(Calculator!prev_prin_balance)),2))</f>
        <v/>
      </c>
      <c r="E952" s="47" t="str">
        <f t="shared" si="2"/>
        <v/>
      </c>
      <c r="F952" s="47" t="str">
        <f>IF(A952="","",ROUND(SUM(Calculator!prev_prin_balance,-E952),2))</f>
        <v/>
      </c>
      <c r="G952" s="69" t="str">
        <f t="shared" si="3"/>
        <v/>
      </c>
      <c r="H952" s="47" t="str">
        <f>IF(A952="","",IF(Calculator!prev_prin_balance=0,MIN(Calculator!prev_heloc_prin_balance+Calculator!prev_heloc_int_balance+K952,MAX(0,Calculator!free_cash_flow+Calculator!loan_payment))+IF($O$7="No",0,Calculator!loan_payment+$I$6),IF($O$7="No",Calculator!free_cash_flow,$I$5)))</f>
        <v/>
      </c>
      <c r="I952" s="47" t="str">
        <f>IF(A952="","",IF($O$7="Yes",$I$6+Calculator!loan_payment,0))</f>
        <v/>
      </c>
      <c r="J952" s="47" t="str">
        <f>IF(A952="","",IF(Calculator!prev_prin_balance&lt;=0,0,IF(Calculator!prev_heloc_prin_balance&lt;Calculator!free_cash_flow,MAX(0,MIN($O$6,D952+Calculator!prev_prin_balance+Calculator!loan_payment)),0)))</f>
        <v/>
      </c>
      <c r="K952" s="47" t="str">
        <f>IF(A952="","",ROUND((B952-Calculator!prev_date)*(Calculator!prev_heloc_rate/$O$8)*MAX(0,Calculator!prev_heloc_prin_balance),2))</f>
        <v/>
      </c>
      <c r="L952" s="47" t="str">
        <f>IF(A952="","",MAX(0,MIN(1*H952,Calculator!prev_heloc_int_balance+K952)))</f>
        <v/>
      </c>
      <c r="M952" s="47" t="str">
        <f>IF(A952="","",(Calculator!prev_heloc_int_balance+K952)-L952)</f>
        <v/>
      </c>
      <c r="N952" s="47" t="str">
        <f t="shared" si="4"/>
        <v/>
      </c>
      <c r="O952" s="47" t="str">
        <f>IF(A952="","",Calculator!prev_heloc_prin_balance-N952)</f>
        <v/>
      </c>
      <c r="P952" s="47" t="str">
        <f t="shared" si="16"/>
        <v/>
      </c>
      <c r="Q952" s="40"/>
      <c r="R952" s="67" t="str">
        <f t="shared" si="5"/>
        <v/>
      </c>
      <c r="S952" s="68" t="str">
        <f t="shared" si="6"/>
        <v/>
      </c>
      <c r="T952" s="47" t="str">
        <f t="shared" si="7"/>
        <v/>
      </c>
      <c r="U952" s="47" t="str">
        <f t="shared" si="8"/>
        <v/>
      </c>
      <c r="V952" s="47" t="str">
        <f t="shared" si="9"/>
        <v/>
      </c>
      <c r="W952" s="47" t="str">
        <f t="shared" si="10"/>
        <v/>
      </c>
      <c r="X952" s="40"/>
      <c r="Y952" s="67" t="str">
        <f t="shared" si="11"/>
        <v/>
      </c>
      <c r="Z952" s="68" t="str">
        <f t="shared" si="12"/>
        <v/>
      </c>
      <c r="AA952" s="47" t="str">
        <f>IF(Y952="","",MIN($D$9+Calculator!free_cash_flow,AD951+AB952))</f>
        <v/>
      </c>
      <c r="AB952" s="47" t="str">
        <f t="shared" si="13"/>
        <v/>
      </c>
      <c r="AC952" s="47" t="str">
        <f t="shared" si="14"/>
        <v/>
      </c>
      <c r="AD952" s="47" t="str">
        <f t="shared" si="15"/>
        <v/>
      </c>
    </row>
    <row r="953" ht="12.75" customHeight="1">
      <c r="A953" s="67" t="str">
        <f>IF(OR(Calculator!prev_total_owed&lt;=0,Calculator!prev_total_owed=""),"",Calculator!prev_pmt_num+1)</f>
        <v/>
      </c>
      <c r="B953" s="68" t="str">
        <f t="shared" si="1"/>
        <v/>
      </c>
      <c r="C953" s="47" t="str">
        <f>IF(A953="","",MIN(D953+Calculator!prev_prin_balance,Calculator!loan_payment+J953))</f>
        <v/>
      </c>
      <c r="D953" s="47" t="str">
        <f>IF(A953="","",ROUND($D$6/12*MAX(0,(Calculator!prev_prin_balance)),2))</f>
        <v/>
      </c>
      <c r="E953" s="47" t="str">
        <f t="shared" si="2"/>
        <v/>
      </c>
      <c r="F953" s="47" t="str">
        <f>IF(A953="","",ROUND(SUM(Calculator!prev_prin_balance,-E953),2))</f>
        <v/>
      </c>
      <c r="G953" s="69" t="str">
        <f t="shared" si="3"/>
        <v/>
      </c>
      <c r="H953" s="47" t="str">
        <f>IF(A953="","",IF(Calculator!prev_prin_balance=0,MIN(Calculator!prev_heloc_prin_balance+Calculator!prev_heloc_int_balance+K953,MAX(0,Calculator!free_cash_flow+Calculator!loan_payment))+IF($O$7="No",0,Calculator!loan_payment+$I$6),IF($O$7="No",Calculator!free_cash_flow,$I$5)))</f>
        <v/>
      </c>
      <c r="I953" s="47" t="str">
        <f>IF(A953="","",IF($O$7="Yes",$I$6+Calculator!loan_payment,0))</f>
        <v/>
      </c>
      <c r="J953" s="47" t="str">
        <f>IF(A953="","",IF(Calculator!prev_prin_balance&lt;=0,0,IF(Calculator!prev_heloc_prin_balance&lt;Calculator!free_cash_flow,MAX(0,MIN($O$6,D953+Calculator!prev_prin_balance+Calculator!loan_payment)),0)))</f>
        <v/>
      </c>
      <c r="K953" s="47" t="str">
        <f>IF(A953="","",ROUND((B953-Calculator!prev_date)*(Calculator!prev_heloc_rate/$O$8)*MAX(0,Calculator!prev_heloc_prin_balance),2))</f>
        <v/>
      </c>
      <c r="L953" s="47" t="str">
        <f>IF(A953="","",MAX(0,MIN(1*H953,Calculator!prev_heloc_int_balance+K953)))</f>
        <v/>
      </c>
      <c r="M953" s="47" t="str">
        <f>IF(A953="","",(Calculator!prev_heloc_int_balance+K953)-L953)</f>
        <v/>
      </c>
      <c r="N953" s="47" t="str">
        <f t="shared" si="4"/>
        <v/>
      </c>
      <c r="O953" s="47" t="str">
        <f>IF(A953="","",Calculator!prev_heloc_prin_balance-N953)</f>
        <v/>
      </c>
      <c r="P953" s="47" t="str">
        <f t="shared" si="16"/>
        <v/>
      </c>
      <c r="Q953" s="40"/>
      <c r="R953" s="67" t="str">
        <f t="shared" si="5"/>
        <v/>
      </c>
      <c r="S953" s="68" t="str">
        <f t="shared" si="6"/>
        <v/>
      </c>
      <c r="T953" s="47" t="str">
        <f t="shared" si="7"/>
        <v/>
      </c>
      <c r="U953" s="47" t="str">
        <f t="shared" si="8"/>
        <v/>
      </c>
      <c r="V953" s="47" t="str">
        <f t="shared" si="9"/>
        <v/>
      </c>
      <c r="W953" s="47" t="str">
        <f t="shared" si="10"/>
        <v/>
      </c>
      <c r="X953" s="40"/>
      <c r="Y953" s="67" t="str">
        <f t="shared" si="11"/>
        <v/>
      </c>
      <c r="Z953" s="68" t="str">
        <f t="shared" si="12"/>
        <v/>
      </c>
      <c r="AA953" s="47" t="str">
        <f>IF(Y953="","",MIN($D$9+Calculator!free_cash_flow,AD952+AB953))</f>
        <v/>
      </c>
      <c r="AB953" s="47" t="str">
        <f t="shared" si="13"/>
        <v/>
      </c>
      <c r="AC953" s="47" t="str">
        <f t="shared" si="14"/>
        <v/>
      </c>
      <c r="AD953" s="47" t="str">
        <f t="shared" si="15"/>
        <v/>
      </c>
    </row>
    <row r="954" ht="12.75" customHeight="1">
      <c r="A954" s="67" t="str">
        <f>IF(OR(Calculator!prev_total_owed&lt;=0,Calculator!prev_total_owed=""),"",Calculator!prev_pmt_num+1)</f>
        <v/>
      </c>
      <c r="B954" s="68" t="str">
        <f t="shared" si="1"/>
        <v/>
      </c>
      <c r="C954" s="47" t="str">
        <f>IF(A954="","",MIN(D954+Calculator!prev_prin_balance,Calculator!loan_payment+J954))</f>
        <v/>
      </c>
      <c r="D954" s="47" t="str">
        <f>IF(A954="","",ROUND($D$6/12*MAX(0,(Calculator!prev_prin_balance)),2))</f>
        <v/>
      </c>
      <c r="E954" s="47" t="str">
        <f t="shared" si="2"/>
        <v/>
      </c>
      <c r="F954" s="47" t="str">
        <f>IF(A954="","",ROUND(SUM(Calculator!prev_prin_balance,-E954),2))</f>
        <v/>
      </c>
      <c r="G954" s="69" t="str">
        <f t="shared" si="3"/>
        <v/>
      </c>
      <c r="H954" s="47" t="str">
        <f>IF(A954="","",IF(Calculator!prev_prin_balance=0,MIN(Calculator!prev_heloc_prin_balance+Calculator!prev_heloc_int_balance+K954,MAX(0,Calculator!free_cash_flow+Calculator!loan_payment))+IF($O$7="No",0,Calculator!loan_payment+$I$6),IF($O$7="No",Calculator!free_cash_flow,$I$5)))</f>
        <v/>
      </c>
      <c r="I954" s="47" t="str">
        <f>IF(A954="","",IF($O$7="Yes",$I$6+Calculator!loan_payment,0))</f>
        <v/>
      </c>
      <c r="J954" s="47" t="str">
        <f>IF(A954="","",IF(Calculator!prev_prin_balance&lt;=0,0,IF(Calculator!prev_heloc_prin_balance&lt;Calculator!free_cash_flow,MAX(0,MIN($O$6,D954+Calculator!prev_prin_balance+Calculator!loan_payment)),0)))</f>
        <v/>
      </c>
      <c r="K954" s="47" t="str">
        <f>IF(A954="","",ROUND((B954-Calculator!prev_date)*(Calculator!prev_heloc_rate/$O$8)*MAX(0,Calculator!prev_heloc_prin_balance),2))</f>
        <v/>
      </c>
      <c r="L954" s="47" t="str">
        <f>IF(A954="","",MAX(0,MIN(1*H954,Calculator!prev_heloc_int_balance+K954)))</f>
        <v/>
      </c>
      <c r="M954" s="47" t="str">
        <f>IF(A954="","",(Calculator!prev_heloc_int_balance+K954)-L954)</f>
        <v/>
      </c>
      <c r="N954" s="47" t="str">
        <f t="shared" si="4"/>
        <v/>
      </c>
      <c r="O954" s="47" t="str">
        <f>IF(A954="","",Calculator!prev_heloc_prin_balance-N954)</f>
        <v/>
      </c>
      <c r="P954" s="47" t="str">
        <f t="shared" si="16"/>
        <v/>
      </c>
      <c r="Q954" s="40"/>
      <c r="R954" s="67" t="str">
        <f t="shared" si="5"/>
        <v/>
      </c>
      <c r="S954" s="68" t="str">
        <f t="shared" si="6"/>
        <v/>
      </c>
      <c r="T954" s="47" t="str">
        <f t="shared" si="7"/>
        <v/>
      </c>
      <c r="U954" s="47" t="str">
        <f t="shared" si="8"/>
        <v/>
      </c>
      <c r="V954" s="47" t="str">
        <f t="shared" si="9"/>
        <v/>
      </c>
      <c r="W954" s="47" t="str">
        <f t="shared" si="10"/>
        <v/>
      </c>
      <c r="X954" s="40"/>
      <c r="Y954" s="67" t="str">
        <f t="shared" si="11"/>
        <v/>
      </c>
      <c r="Z954" s="68" t="str">
        <f t="shared" si="12"/>
        <v/>
      </c>
      <c r="AA954" s="47" t="str">
        <f>IF(Y954="","",MIN($D$9+Calculator!free_cash_flow,AD953+AB954))</f>
        <v/>
      </c>
      <c r="AB954" s="47" t="str">
        <f t="shared" si="13"/>
        <v/>
      </c>
      <c r="AC954" s="47" t="str">
        <f t="shared" si="14"/>
        <v/>
      </c>
      <c r="AD954" s="47" t="str">
        <f t="shared" si="15"/>
        <v/>
      </c>
    </row>
    <row r="955" ht="12.75" customHeight="1">
      <c r="A955" s="67" t="str">
        <f>IF(OR(Calculator!prev_total_owed&lt;=0,Calculator!prev_total_owed=""),"",Calculator!prev_pmt_num+1)</f>
        <v/>
      </c>
      <c r="B955" s="68" t="str">
        <f t="shared" si="1"/>
        <v/>
      </c>
      <c r="C955" s="47" t="str">
        <f>IF(A955="","",MIN(D955+Calculator!prev_prin_balance,Calculator!loan_payment+J955))</f>
        <v/>
      </c>
      <c r="D955" s="47" t="str">
        <f>IF(A955="","",ROUND($D$6/12*MAX(0,(Calculator!prev_prin_balance)),2))</f>
        <v/>
      </c>
      <c r="E955" s="47" t="str">
        <f t="shared" si="2"/>
        <v/>
      </c>
      <c r="F955" s="47" t="str">
        <f>IF(A955="","",ROUND(SUM(Calculator!prev_prin_balance,-E955),2))</f>
        <v/>
      </c>
      <c r="G955" s="69" t="str">
        <f t="shared" si="3"/>
        <v/>
      </c>
      <c r="H955" s="47" t="str">
        <f>IF(A955="","",IF(Calculator!prev_prin_balance=0,MIN(Calculator!prev_heloc_prin_balance+Calculator!prev_heloc_int_balance+K955,MAX(0,Calculator!free_cash_flow+Calculator!loan_payment))+IF($O$7="No",0,Calculator!loan_payment+$I$6),IF($O$7="No",Calculator!free_cash_flow,$I$5)))</f>
        <v/>
      </c>
      <c r="I955" s="47" t="str">
        <f>IF(A955="","",IF($O$7="Yes",$I$6+Calculator!loan_payment,0))</f>
        <v/>
      </c>
      <c r="J955" s="47" t="str">
        <f>IF(A955="","",IF(Calculator!prev_prin_balance&lt;=0,0,IF(Calculator!prev_heloc_prin_balance&lt;Calculator!free_cash_flow,MAX(0,MIN($O$6,D955+Calculator!prev_prin_balance+Calculator!loan_payment)),0)))</f>
        <v/>
      </c>
      <c r="K955" s="47" t="str">
        <f>IF(A955="","",ROUND((B955-Calculator!prev_date)*(Calculator!prev_heloc_rate/$O$8)*MAX(0,Calculator!prev_heloc_prin_balance),2))</f>
        <v/>
      </c>
      <c r="L955" s="47" t="str">
        <f>IF(A955="","",MAX(0,MIN(1*H955,Calculator!prev_heloc_int_balance+K955)))</f>
        <v/>
      </c>
      <c r="M955" s="47" t="str">
        <f>IF(A955="","",(Calculator!prev_heloc_int_balance+K955)-L955)</f>
        <v/>
      </c>
      <c r="N955" s="47" t="str">
        <f t="shared" si="4"/>
        <v/>
      </c>
      <c r="O955" s="47" t="str">
        <f>IF(A955="","",Calculator!prev_heloc_prin_balance-N955)</f>
        <v/>
      </c>
      <c r="P955" s="47" t="str">
        <f t="shared" si="16"/>
        <v/>
      </c>
      <c r="Q955" s="40"/>
      <c r="R955" s="67" t="str">
        <f t="shared" si="5"/>
        <v/>
      </c>
      <c r="S955" s="68" t="str">
        <f t="shared" si="6"/>
        <v/>
      </c>
      <c r="T955" s="47" t="str">
        <f t="shared" si="7"/>
        <v/>
      </c>
      <c r="U955" s="47" t="str">
        <f t="shared" si="8"/>
        <v/>
      </c>
      <c r="V955" s="47" t="str">
        <f t="shared" si="9"/>
        <v/>
      </c>
      <c r="W955" s="47" t="str">
        <f t="shared" si="10"/>
        <v/>
      </c>
      <c r="X955" s="40"/>
      <c r="Y955" s="67" t="str">
        <f t="shared" si="11"/>
        <v/>
      </c>
      <c r="Z955" s="68" t="str">
        <f t="shared" si="12"/>
        <v/>
      </c>
      <c r="AA955" s="47" t="str">
        <f>IF(Y955="","",MIN($D$9+Calculator!free_cash_flow,AD954+AB955))</f>
        <v/>
      </c>
      <c r="AB955" s="47" t="str">
        <f t="shared" si="13"/>
        <v/>
      </c>
      <c r="AC955" s="47" t="str">
        <f t="shared" si="14"/>
        <v/>
      </c>
      <c r="AD955" s="47" t="str">
        <f t="shared" si="15"/>
        <v/>
      </c>
    </row>
    <row r="956" ht="12.75" customHeight="1">
      <c r="A956" s="67" t="str">
        <f>IF(OR(Calculator!prev_total_owed&lt;=0,Calculator!prev_total_owed=""),"",Calculator!prev_pmt_num+1)</f>
        <v/>
      </c>
      <c r="B956" s="68" t="str">
        <f t="shared" si="1"/>
        <v/>
      </c>
      <c r="C956" s="47" t="str">
        <f>IF(A956="","",MIN(D956+Calculator!prev_prin_balance,Calculator!loan_payment+J956))</f>
        <v/>
      </c>
      <c r="D956" s="47" t="str">
        <f>IF(A956="","",ROUND($D$6/12*MAX(0,(Calculator!prev_prin_balance)),2))</f>
        <v/>
      </c>
      <c r="E956" s="47" t="str">
        <f t="shared" si="2"/>
        <v/>
      </c>
      <c r="F956" s="47" t="str">
        <f>IF(A956="","",ROUND(SUM(Calculator!prev_prin_balance,-E956),2))</f>
        <v/>
      </c>
      <c r="G956" s="69" t="str">
        <f t="shared" si="3"/>
        <v/>
      </c>
      <c r="H956" s="47" t="str">
        <f>IF(A956="","",IF(Calculator!prev_prin_balance=0,MIN(Calculator!prev_heloc_prin_balance+Calculator!prev_heloc_int_balance+K956,MAX(0,Calculator!free_cash_flow+Calculator!loan_payment))+IF($O$7="No",0,Calculator!loan_payment+$I$6),IF($O$7="No",Calculator!free_cash_flow,$I$5)))</f>
        <v/>
      </c>
      <c r="I956" s="47" t="str">
        <f>IF(A956="","",IF($O$7="Yes",$I$6+Calculator!loan_payment,0))</f>
        <v/>
      </c>
      <c r="J956" s="47" t="str">
        <f>IF(A956="","",IF(Calculator!prev_prin_balance&lt;=0,0,IF(Calculator!prev_heloc_prin_balance&lt;Calculator!free_cash_flow,MAX(0,MIN($O$6,D956+Calculator!prev_prin_balance+Calculator!loan_payment)),0)))</f>
        <v/>
      </c>
      <c r="K956" s="47" t="str">
        <f>IF(A956="","",ROUND((B956-Calculator!prev_date)*(Calculator!prev_heloc_rate/$O$8)*MAX(0,Calculator!prev_heloc_prin_balance),2))</f>
        <v/>
      </c>
      <c r="L956" s="47" t="str">
        <f>IF(A956="","",MAX(0,MIN(1*H956,Calculator!prev_heloc_int_balance+K956)))</f>
        <v/>
      </c>
      <c r="M956" s="47" t="str">
        <f>IF(A956="","",(Calculator!prev_heloc_int_balance+K956)-L956)</f>
        <v/>
      </c>
      <c r="N956" s="47" t="str">
        <f t="shared" si="4"/>
        <v/>
      </c>
      <c r="O956" s="47" t="str">
        <f>IF(A956="","",Calculator!prev_heloc_prin_balance-N956)</f>
        <v/>
      </c>
      <c r="P956" s="47" t="str">
        <f t="shared" si="16"/>
        <v/>
      </c>
      <c r="Q956" s="40"/>
      <c r="R956" s="67" t="str">
        <f t="shared" si="5"/>
        <v/>
      </c>
      <c r="S956" s="68" t="str">
        <f t="shared" si="6"/>
        <v/>
      </c>
      <c r="T956" s="47" t="str">
        <f t="shared" si="7"/>
        <v/>
      </c>
      <c r="U956" s="47" t="str">
        <f t="shared" si="8"/>
        <v/>
      </c>
      <c r="V956" s="47" t="str">
        <f t="shared" si="9"/>
        <v/>
      </c>
      <c r="W956" s="47" t="str">
        <f t="shared" si="10"/>
        <v/>
      </c>
      <c r="X956" s="40"/>
      <c r="Y956" s="67" t="str">
        <f t="shared" si="11"/>
        <v/>
      </c>
      <c r="Z956" s="68" t="str">
        <f t="shared" si="12"/>
        <v/>
      </c>
      <c r="AA956" s="47" t="str">
        <f>IF(Y956="","",MIN($D$9+Calculator!free_cash_flow,AD955+AB956))</f>
        <v/>
      </c>
      <c r="AB956" s="47" t="str">
        <f t="shared" si="13"/>
        <v/>
      </c>
      <c r="AC956" s="47" t="str">
        <f t="shared" si="14"/>
        <v/>
      </c>
      <c r="AD956" s="47" t="str">
        <f t="shared" si="15"/>
        <v/>
      </c>
    </row>
    <row r="957" ht="12.75" customHeight="1">
      <c r="A957" s="67" t="str">
        <f>IF(OR(Calculator!prev_total_owed&lt;=0,Calculator!prev_total_owed=""),"",Calculator!prev_pmt_num+1)</f>
        <v/>
      </c>
      <c r="B957" s="68" t="str">
        <f t="shared" si="1"/>
        <v/>
      </c>
      <c r="C957" s="47" t="str">
        <f>IF(A957="","",MIN(D957+Calculator!prev_prin_balance,Calculator!loan_payment+J957))</f>
        <v/>
      </c>
      <c r="D957" s="47" t="str">
        <f>IF(A957="","",ROUND($D$6/12*MAX(0,(Calculator!prev_prin_balance)),2))</f>
        <v/>
      </c>
      <c r="E957" s="47" t="str">
        <f t="shared" si="2"/>
        <v/>
      </c>
      <c r="F957" s="47" t="str">
        <f>IF(A957="","",ROUND(SUM(Calculator!prev_prin_balance,-E957),2))</f>
        <v/>
      </c>
      <c r="G957" s="69" t="str">
        <f t="shared" si="3"/>
        <v/>
      </c>
      <c r="H957" s="47" t="str">
        <f>IF(A957="","",IF(Calculator!prev_prin_balance=0,MIN(Calculator!prev_heloc_prin_balance+Calculator!prev_heloc_int_balance+K957,MAX(0,Calculator!free_cash_flow+Calculator!loan_payment))+IF($O$7="No",0,Calculator!loan_payment+$I$6),IF($O$7="No",Calculator!free_cash_flow,$I$5)))</f>
        <v/>
      </c>
      <c r="I957" s="47" t="str">
        <f>IF(A957="","",IF($O$7="Yes",$I$6+Calculator!loan_payment,0))</f>
        <v/>
      </c>
      <c r="J957" s="47" t="str">
        <f>IF(A957="","",IF(Calculator!prev_prin_balance&lt;=0,0,IF(Calculator!prev_heloc_prin_balance&lt;Calculator!free_cash_flow,MAX(0,MIN($O$6,D957+Calculator!prev_prin_balance+Calculator!loan_payment)),0)))</f>
        <v/>
      </c>
      <c r="K957" s="47" t="str">
        <f>IF(A957="","",ROUND((B957-Calculator!prev_date)*(Calculator!prev_heloc_rate/$O$8)*MAX(0,Calculator!prev_heloc_prin_balance),2))</f>
        <v/>
      </c>
      <c r="L957" s="47" t="str">
        <f>IF(A957="","",MAX(0,MIN(1*H957,Calculator!prev_heloc_int_balance+K957)))</f>
        <v/>
      </c>
      <c r="M957" s="47" t="str">
        <f>IF(A957="","",(Calculator!prev_heloc_int_balance+K957)-L957)</f>
        <v/>
      </c>
      <c r="N957" s="47" t="str">
        <f t="shared" si="4"/>
        <v/>
      </c>
      <c r="O957" s="47" t="str">
        <f>IF(A957="","",Calculator!prev_heloc_prin_balance-N957)</f>
        <v/>
      </c>
      <c r="P957" s="47" t="str">
        <f t="shared" si="16"/>
        <v/>
      </c>
      <c r="Q957" s="40"/>
      <c r="R957" s="67" t="str">
        <f t="shared" si="5"/>
        <v/>
      </c>
      <c r="S957" s="68" t="str">
        <f t="shared" si="6"/>
        <v/>
      </c>
      <c r="T957" s="47" t="str">
        <f t="shared" si="7"/>
        <v/>
      </c>
      <c r="U957" s="47" t="str">
        <f t="shared" si="8"/>
        <v/>
      </c>
      <c r="V957" s="47" t="str">
        <f t="shared" si="9"/>
        <v/>
      </c>
      <c r="W957" s="47" t="str">
        <f t="shared" si="10"/>
        <v/>
      </c>
      <c r="X957" s="40"/>
      <c r="Y957" s="67" t="str">
        <f t="shared" si="11"/>
        <v/>
      </c>
      <c r="Z957" s="68" t="str">
        <f t="shared" si="12"/>
        <v/>
      </c>
      <c r="AA957" s="47" t="str">
        <f>IF(Y957="","",MIN($D$9+Calculator!free_cash_flow,AD956+AB957))</f>
        <v/>
      </c>
      <c r="AB957" s="47" t="str">
        <f t="shared" si="13"/>
        <v/>
      </c>
      <c r="AC957" s="47" t="str">
        <f t="shared" si="14"/>
        <v/>
      </c>
      <c r="AD957" s="47" t="str">
        <f t="shared" si="15"/>
        <v/>
      </c>
    </row>
    <row r="958" ht="12.75" customHeight="1">
      <c r="A958" s="67" t="str">
        <f>IF(OR(Calculator!prev_total_owed&lt;=0,Calculator!prev_total_owed=""),"",Calculator!prev_pmt_num+1)</f>
        <v/>
      </c>
      <c r="B958" s="68" t="str">
        <f t="shared" si="1"/>
        <v/>
      </c>
      <c r="C958" s="47" t="str">
        <f>IF(A958="","",MIN(D958+Calculator!prev_prin_balance,Calculator!loan_payment+J958))</f>
        <v/>
      </c>
      <c r="D958" s="47" t="str">
        <f>IF(A958="","",ROUND($D$6/12*MAX(0,(Calculator!prev_prin_balance)),2))</f>
        <v/>
      </c>
      <c r="E958" s="47" t="str">
        <f t="shared" si="2"/>
        <v/>
      </c>
      <c r="F958" s="47" t="str">
        <f>IF(A958="","",ROUND(SUM(Calculator!prev_prin_balance,-E958),2))</f>
        <v/>
      </c>
      <c r="G958" s="69" t="str">
        <f t="shared" si="3"/>
        <v/>
      </c>
      <c r="H958" s="47" t="str">
        <f>IF(A958="","",IF(Calculator!prev_prin_balance=0,MIN(Calculator!prev_heloc_prin_balance+Calculator!prev_heloc_int_balance+K958,MAX(0,Calculator!free_cash_flow+Calculator!loan_payment))+IF($O$7="No",0,Calculator!loan_payment+$I$6),IF($O$7="No",Calculator!free_cash_flow,$I$5)))</f>
        <v/>
      </c>
      <c r="I958" s="47" t="str">
        <f>IF(A958="","",IF($O$7="Yes",$I$6+Calculator!loan_payment,0))</f>
        <v/>
      </c>
      <c r="J958" s="47" t="str">
        <f>IF(A958="","",IF(Calculator!prev_prin_balance&lt;=0,0,IF(Calculator!prev_heloc_prin_balance&lt;Calculator!free_cash_flow,MAX(0,MIN($O$6,D958+Calculator!prev_prin_balance+Calculator!loan_payment)),0)))</f>
        <v/>
      </c>
      <c r="K958" s="47" t="str">
        <f>IF(A958="","",ROUND((B958-Calculator!prev_date)*(Calculator!prev_heloc_rate/$O$8)*MAX(0,Calculator!prev_heloc_prin_balance),2))</f>
        <v/>
      </c>
      <c r="L958" s="47" t="str">
        <f>IF(A958="","",MAX(0,MIN(1*H958,Calculator!prev_heloc_int_balance+K958)))</f>
        <v/>
      </c>
      <c r="M958" s="47" t="str">
        <f>IF(A958="","",(Calculator!prev_heloc_int_balance+K958)-L958)</f>
        <v/>
      </c>
      <c r="N958" s="47" t="str">
        <f t="shared" si="4"/>
        <v/>
      </c>
      <c r="O958" s="47" t="str">
        <f>IF(A958="","",Calculator!prev_heloc_prin_balance-N958)</f>
        <v/>
      </c>
      <c r="P958" s="47" t="str">
        <f t="shared" si="16"/>
        <v/>
      </c>
      <c r="Q958" s="40"/>
      <c r="R958" s="67" t="str">
        <f t="shared" si="5"/>
        <v/>
      </c>
      <c r="S958" s="68" t="str">
        <f t="shared" si="6"/>
        <v/>
      </c>
      <c r="T958" s="47" t="str">
        <f t="shared" si="7"/>
        <v/>
      </c>
      <c r="U958" s="47" t="str">
        <f t="shared" si="8"/>
        <v/>
      </c>
      <c r="V958" s="47" t="str">
        <f t="shared" si="9"/>
        <v/>
      </c>
      <c r="W958" s="47" t="str">
        <f t="shared" si="10"/>
        <v/>
      </c>
      <c r="X958" s="40"/>
      <c r="Y958" s="67" t="str">
        <f t="shared" si="11"/>
        <v/>
      </c>
      <c r="Z958" s="68" t="str">
        <f t="shared" si="12"/>
        <v/>
      </c>
      <c r="AA958" s="47" t="str">
        <f>IF(Y958="","",MIN($D$9+Calculator!free_cash_flow,AD957+AB958))</f>
        <v/>
      </c>
      <c r="AB958" s="47" t="str">
        <f t="shared" si="13"/>
        <v/>
      </c>
      <c r="AC958" s="47" t="str">
        <f t="shared" si="14"/>
        <v/>
      </c>
      <c r="AD958" s="47" t="str">
        <f t="shared" si="15"/>
        <v/>
      </c>
    </row>
    <row r="959" ht="12.75" customHeight="1">
      <c r="A959" s="67" t="str">
        <f>IF(OR(Calculator!prev_total_owed&lt;=0,Calculator!prev_total_owed=""),"",Calculator!prev_pmt_num+1)</f>
        <v/>
      </c>
      <c r="B959" s="68" t="str">
        <f t="shared" si="1"/>
        <v/>
      </c>
      <c r="C959" s="47" t="str">
        <f>IF(A959="","",MIN(D959+Calculator!prev_prin_balance,Calculator!loan_payment+J959))</f>
        <v/>
      </c>
      <c r="D959" s="47" t="str">
        <f>IF(A959="","",ROUND($D$6/12*MAX(0,(Calculator!prev_prin_balance)),2))</f>
        <v/>
      </c>
      <c r="E959" s="47" t="str">
        <f t="shared" si="2"/>
        <v/>
      </c>
      <c r="F959" s="47" t="str">
        <f>IF(A959="","",ROUND(SUM(Calculator!prev_prin_balance,-E959),2))</f>
        <v/>
      </c>
      <c r="G959" s="69" t="str">
        <f t="shared" si="3"/>
        <v/>
      </c>
      <c r="H959" s="47" t="str">
        <f>IF(A959="","",IF(Calculator!prev_prin_balance=0,MIN(Calculator!prev_heloc_prin_balance+Calculator!prev_heloc_int_balance+K959,MAX(0,Calculator!free_cash_flow+Calculator!loan_payment))+IF($O$7="No",0,Calculator!loan_payment+$I$6),IF($O$7="No",Calculator!free_cash_flow,$I$5)))</f>
        <v/>
      </c>
      <c r="I959" s="47" t="str">
        <f>IF(A959="","",IF($O$7="Yes",$I$6+Calculator!loan_payment,0))</f>
        <v/>
      </c>
      <c r="J959" s="47" t="str">
        <f>IF(A959="","",IF(Calculator!prev_prin_balance&lt;=0,0,IF(Calculator!prev_heloc_prin_balance&lt;Calculator!free_cash_flow,MAX(0,MIN($O$6,D959+Calculator!prev_prin_balance+Calculator!loan_payment)),0)))</f>
        <v/>
      </c>
      <c r="K959" s="47" t="str">
        <f>IF(A959="","",ROUND((B959-Calculator!prev_date)*(Calculator!prev_heloc_rate/$O$8)*MAX(0,Calculator!prev_heloc_prin_balance),2))</f>
        <v/>
      </c>
      <c r="L959" s="47" t="str">
        <f>IF(A959="","",MAX(0,MIN(1*H959,Calculator!prev_heloc_int_balance+K959)))</f>
        <v/>
      </c>
      <c r="M959" s="47" t="str">
        <f>IF(A959="","",(Calculator!prev_heloc_int_balance+K959)-L959)</f>
        <v/>
      </c>
      <c r="N959" s="47" t="str">
        <f t="shared" si="4"/>
        <v/>
      </c>
      <c r="O959" s="47" t="str">
        <f>IF(A959="","",Calculator!prev_heloc_prin_balance-N959)</f>
        <v/>
      </c>
      <c r="P959" s="47" t="str">
        <f t="shared" si="16"/>
        <v/>
      </c>
      <c r="Q959" s="40"/>
      <c r="R959" s="67" t="str">
        <f t="shared" si="5"/>
        <v/>
      </c>
      <c r="S959" s="68" t="str">
        <f t="shared" si="6"/>
        <v/>
      </c>
      <c r="T959" s="47" t="str">
        <f t="shared" si="7"/>
        <v/>
      </c>
      <c r="U959" s="47" t="str">
        <f t="shared" si="8"/>
        <v/>
      </c>
      <c r="V959" s="47" t="str">
        <f t="shared" si="9"/>
        <v/>
      </c>
      <c r="W959" s="47" t="str">
        <f t="shared" si="10"/>
        <v/>
      </c>
      <c r="X959" s="40"/>
      <c r="Y959" s="67" t="str">
        <f t="shared" si="11"/>
        <v/>
      </c>
      <c r="Z959" s="68" t="str">
        <f t="shared" si="12"/>
        <v/>
      </c>
      <c r="AA959" s="47" t="str">
        <f>IF(Y959="","",MIN($D$9+Calculator!free_cash_flow,AD958+AB959))</f>
        <v/>
      </c>
      <c r="AB959" s="47" t="str">
        <f t="shared" si="13"/>
        <v/>
      </c>
      <c r="AC959" s="47" t="str">
        <f t="shared" si="14"/>
        <v/>
      </c>
      <c r="AD959" s="47" t="str">
        <f t="shared" si="15"/>
        <v/>
      </c>
    </row>
    <row r="960" ht="12.75" customHeight="1">
      <c r="A960" s="67" t="str">
        <f>IF(OR(Calculator!prev_total_owed&lt;=0,Calculator!prev_total_owed=""),"",Calculator!prev_pmt_num+1)</f>
        <v/>
      </c>
      <c r="B960" s="68" t="str">
        <f t="shared" si="1"/>
        <v/>
      </c>
      <c r="C960" s="47" t="str">
        <f>IF(A960="","",MIN(D960+Calculator!prev_prin_balance,Calculator!loan_payment+J960))</f>
        <v/>
      </c>
      <c r="D960" s="47" t="str">
        <f>IF(A960="","",ROUND($D$6/12*MAX(0,(Calculator!prev_prin_balance)),2))</f>
        <v/>
      </c>
      <c r="E960" s="47" t="str">
        <f t="shared" si="2"/>
        <v/>
      </c>
      <c r="F960" s="47" t="str">
        <f>IF(A960="","",ROUND(SUM(Calculator!prev_prin_balance,-E960),2))</f>
        <v/>
      </c>
      <c r="G960" s="69" t="str">
        <f t="shared" si="3"/>
        <v/>
      </c>
      <c r="H960" s="47" t="str">
        <f>IF(A960="","",IF(Calculator!prev_prin_balance=0,MIN(Calculator!prev_heloc_prin_balance+Calculator!prev_heloc_int_balance+K960,MAX(0,Calculator!free_cash_flow+Calculator!loan_payment))+IF($O$7="No",0,Calculator!loan_payment+$I$6),IF($O$7="No",Calculator!free_cash_flow,$I$5)))</f>
        <v/>
      </c>
      <c r="I960" s="47" t="str">
        <f>IF(A960="","",IF($O$7="Yes",$I$6+Calculator!loan_payment,0))</f>
        <v/>
      </c>
      <c r="J960" s="47" t="str">
        <f>IF(A960="","",IF(Calculator!prev_prin_balance&lt;=0,0,IF(Calculator!prev_heloc_prin_balance&lt;Calculator!free_cash_flow,MAX(0,MIN($O$6,D960+Calculator!prev_prin_balance+Calculator!loan_payment)),0)))</f>
        <v/>
      </c>
      <c r="K960" s="47" t="str">
        <f>IF(A960="","",ROUND((B960-Calculator!prev_date)*(Calculator!prev_heloc_rate/$O$8)*MAX(0,Calculator!prev_heloc_prin_balance),2))</f>
        <v/>
      </c>
      <c r="L960" s="47" t="str">
        <f>IF(A960="","",MAX(0,MIN(1*H960,Calculator!prev_heloc_int_balance+K960)))</f>
        <v/>
      </c>
      <c r="M960" s="47" t="str">
        <f>IF(A960="","",(Calculator!prev_heloc_int_balance+K960)-L960)</f>
        <v/>
      </c>
      <c r="N960" s="47" t="str">
        <f t="shared" si="4"/>
        <v/>
      </c>
      <c r="O960" s="47" t="str">
        <f>IF(A960="","",Calculator!prev_heloc_prin_balance-N960)</f>
        <v/>
      </c>
      <c r="P960" s="47" t="str">
        <f t="shared" si="16"/>
        <v/>
      </c>
      <c r="Q960" s="40"/>
      <c r="R960" s="67" t="str">
        <f t="shared" si="5"/>
        <v/>
      </c>
      <c r="S960" s="68" t="str">
        <f t="shared" si="6"/>
        <v/>
      </c>
      <c r="T960" s="47" t="str">
        <f t="shared" si="7"/>
        <v/>
      </c>
      <c r="U960" s="47" t="str">
        <f t="shared" si="8"/>
        <v/>
      </c>
      <c r="V960" s="47" t="str">
        <f t="shared" si="9"/>
        <v/>
      </c>
      <c r="W960" s="47" t="str">
        <f t="shared" si="10"/>
        <v/>
      </c>
      <c r="X960" s="40"/>
      <c r="Y960" s="67" t="str">
        <f t="shared" si="11"/>
        <v/>
      </c>
      <c r="Z960" s="68" t="str">
        <f t="shared" si="12"/>
        <v/>
      </c>
      <c r="AA960" s="47" t="str">
        <f>IF(Y960="","",MIN($D$9+Calculator!free_cash_flow,AD959+AB960))</f>
        <v/>
      </c>
      <c r="AB960" s="47" t="str">
        <f t="shared" si="13"/>
        <v/>
      </c>
      <c r="AC960" s="47" t="str">
        <f t="shared" si="14"/>
        <v/>
      </c>
      <c r="AD960" s="47" t="str">
        <f t="shared" si="15"/>
        <v/>
      </c>
    </row>
    <row r="961" ht="12.75" customHeight="1">
      <c r="A961" s="67" t="str">
        <f>IF(OR(Calculator!prev_total_owed&lt;=0,Calculator!prev_total_owed=""),"",Calculator!prev_pmt_num+1)</f>
        <v/>
      </c>
      <c r="B961" s="68" t="str">
        <f t="shared" si="1"/>
        <v/>
      </c>
      <c r="C961" s="47" t="str">
        <f>IF(A961="","",MIN(D961+Calculator!prev_prin_balance,Calculator!loan_payment+J961))</f>
        <v/>
      </c>
      <c r="D961" s="47" t="str">
        <f>IF(A961="","",ROUND($D$6/12*MAX(0,(Calculator!prev_prin_balance)),2))</f>
        <v/>
      </c>
      <c r="E961" s="47" t="str">
        <f t="shared" si="2"/>
        <v/>
      </c>
      <c r="F961" s="47" t="str">
        <f>IF(A961="","",ROUND(SUM(Calculator!prev_prin_balance,-E961),2))</f>
        <v/>
      </c>
      <c r="G961" s="69" t="str">
        <f t="shared" si="3"/>
        <v/>
      </c>
      <c r="H961" s="47" t="str">
        <f>IF(A961="","",IF(Calculator!prev_prin_balance=0,MIN(Calculator!prev_heloc_prin_balance+Calculator!prev_heloc_int_balance+K961,MAX(0,Calculator!free_cash_flow+Calculator!loan_payment))+IF($O$7="No",0,Calculator!loan_payment+$I$6),IF($O$7="No",Calculator!free_cash_flow,$I$5)))</f>
        <v/>
      </c>
      <c r="I961" s="47" t="str">
        <f>IF(A961="","",IF($O$7="Yes",$I$6+Calculator!loan_payment,0))</f>
        <v/>
      </c>
      <c r="J961" s="47" t="str">
        <f>IF(A961="","",IF(Calculator!prev_prin_balance&lt;=0,0,IF(Calculator!prev_heloc_prin_balance&lt;Calculator!free_cash_flow,MAX(0,MIN($O$6,D961+Calculator!prev_prin_balance+Calculator!loan_payment)),0)))</f>
        <v/>
      </c>
      <c r="K961" s="47" t="str">
        <f>IF(A961="","",ROUND((B961-Calculator!prev_date)*(Calculator!prev_heloc_rate/$O$8)*MAX(0,Calculator!prev_heloc_prin_balance),2))</f>
        <v/>
      </c>
      <c r="L961" s="47" t="str">
        <f>IF(A961="","",MAX(0,MIN(1*H961,Calculator!prev_heloc_int_balance+K961)))</f>
        <v/>
      </c>
      <c r="M961" s="47" t="str">
        <f>IF(A961="","",(Calculator!prev_heloc_int_balance+K961)-L961)</f>
        <v/>
      </c>
      <c r="N961" s="47" t="str">
        <f t="shared" si="4"/>
        <v/>
      </c>
      <c r="O961" s="47" t="str">
        <f>IF(A961="","",Calculator!prev_heloc_prin_balance-N961)</f>
        <v/>
      </c>
      <c r="P961" s="47" t="str">
        <f t="shared" si="16"/>
        <v/>
      </c>
      <c r="Q961" s="40"/>
      <c r="R961" s="67" t="str">
        <f t="shared" si="5"/>
        <v/>
      </c>
      <c r="S961" s="68" t="str">
        <f t="shared" si="6"/>
        <v/>
      </c>
      <c r="T961" s="47" t="str">
        <f t="shared" si="7"/>
        <v/>
      </c>
      <c r="U961" s="47" t="str">
        <f t="shared" si="8"/>
        <v/>
      </c>
      <c r="V961" s="47" t="str">
        <f t="shared" si="9"/>
        <v/>
      </c>
      <c r="W961" s="47" t="str">
        <f t="shared" si="10"/>
        <v/>
      </c>
      <c r="X961" s="40"/>
      <c r="Y961" s="67" t="str">
        <f t="shared" si="11"/>
        <v/>
      </c>
      <c r="Z961" s="68" t="str">
        <f t="shared" si="12"/>
        <v/>
      </c>
      <c r="AA961" s="47" t="str">
        <f>IF(Y961="","",MIN($D$9+Calculator!free_cash_flow,AD960+AB961))</f>
        <v/>
      </c>
      <c r="AB961" s="47" t="str">
        <f t="shared" si="13"/>
        <v/>
      </c>
      <c r="AC961" s="47" t="str">
        <f t="shared" si="14"/>
        <v/>
      </c>
      <c r="AD961" s="47" t="str">
        <f t="shared" si="15"/>
        <v/>
      </c>
    </row>
    <row r="962" ht="12.75" customHeight="1">
      <c r="A962" s="67" t="str">
        <f>IF(OR(Calculator!prev_total_owed&lt;=0,Calculator!prev_total_owed=""),"",Calculator!prev_pmt_num+1)</f>
        <v/>
      </c>
      <c r="B962" s="68" t="str">
        <f t="shared" si="1"/>
        <v/>
      </c>
      <c r="C962" s="47" t="str">
        <f>IF(A962="","",MIN(D962+Calculator!prev_prin_balance,Calculator!loan_payment+J962))</f>
        <v/>
      </c>
      <c r="D962" s="47" t="str">
        <f>IF(A962="","",ROUND($D$6/12*MAX(0,(Calculator!prev_prin_balance)),2))</f>
        <v/>
      </c>
      <c r="E962" s="47" t="str">
        <f t="shared" si="2"/>
        <v/>
      </c>
      <c r="F962" s="47" t="str">
        <f>IF(A962="","",ROUND(SUM(Calculator!prev_prin_balance,-E962),2))</f>
        <v/>
      </c>
      <c r="G962" s="69" t="str">
        <f t="shared" si="3"/>
        <v/>
      </c>
      <c r="H962" s="47" t="str">
        <f>IF(A962="","",IF(Calculator!prev_prin_balance=0,MIN(Calculator!prev_heloc_prin_balance+Calculator!prev_heloc_int_balance+K962,MAX(0,Calculator!free_cash_flow+Calculator!loan_payment))+IF($O$7="No",0,Calculator!loan_payment+$I$6),IF($O$7="No",Calculator!free_cash_flow,$I$5)))</f>
        <v/>
      </c>
      <c r="I962" s="47" t="str">
        <f>IF(A962="","",IF($O$7="Yes",$I$6+Calculator!loan_payment,0))</f>
        <v/>
      </c>
      <c r="J962" s="47" t="str">
        <f>IF(A962="","",IF(Calculator!prev_prin_balance&lt;=0,0,IF(Calculator!prev_heloc_prin_balance&lt;Calculator!free_cash_flow,MAX(0,MIN($O$6,D962+Calculator!prev_prin_balance+Calculator!loan_payment)),0)))</f>
        <v/>
      </c>
      <c r="K962" s="47" t="str">
        <f>IF(A962="","",ROUND((B962-Calculator!prev_date)*(Calculator!prev_heloc_rate/$O$8)*MAX(0,Calculator!prev_heloc_prin_balance),2))</f>
        <v/>
      </c>
      <c r="L962" s="47" t="str">
        <f>IF(A962="","",MAX(0,MIN(1*H962,Calculator!prev_heloc_int_balance+K962)))</f>
        <v/>
      </c>
      <c r="M962" s="47" t="str">
        <f>IF(A962="","",(Calculator!prev_heloc_int_balance+K962)-L962)</f>
        <v/>
      </c>
      <c r="N962" s="47" t="str">
        <f t="shared" si="4"/>
        <v/>
      </c>
      <c r="O962" s="47" t="str">
        <f>IF(A962="","",Calculator!prev_heloc_prin_balance-N962)</f>
        <v/>
      </c>
      <c r="P962" s="47" t="str">
        <f t="shared" si="16"/>
        <v/>
      </c>
      <c r="Q962" s="40"/>
      <c r="R962" s="67" t="str">
        <f t="shared" si="5"/>
        <v/>
      </c>
      <c r="S962" s="68" t="str">
        <f t="shared" si="6"/>
        <v/>
      </c>
      <c r="T962" s="47" t="str">
        <f t="shared" si="7"/>
        <v/>
      </c>
      <c r="U962" s="47" t="str">
        <f t="shared" si="8"/>
        <v/>
      </c>
      <c r="V962" s="47" t="str">
        <f t="shared" si="9"/>
        <v/>
      </c>
      <c r="W962" s="47" t="str">
        <f t="shared" si="10"/>
        <v/>
      </c>
      <c r="X962" s="40"/>
      <c r="Y962" s="67" t="str">
        <f t="shared" si="11"/>
        <v/>
      </c>
      <c r="Z962" s="68" t="str">
        <f t="shared" si="12"/>
        <v/>
      </c>
      <c r="AA962" s="47" t="str">
        <f>IF(Y962="","",MIN($D$9+Calculator!free_cash_flow,AD961+AB962))</f>
        <v/>
      </c>
      <c r="AB962" s="47" t="str">
        <f t="shared" si="13"/>
        <v/>
      </c>
      <c r="AC962" s="47" t="str">
        <f t="shared" si="14"/>
        <v/>
      </c>
      <c r="AD962" s="47" t="str">
        <f t="shared" si="15"/>
        <v/>
      </c>
    </row>
    <row r="963" ht="12.75" customHeight="1">
      <c r="A963" s="67" t="str">
        <f>IF(OR(Calculator!prev_total_owed&lt;=0,Calculator!prev_total_owed=""),"",Calculator!prev_pmt_num+1)</f>
        <v/>
      </c>
      <c r="B963" s="68" t="str">
        <f t="shared" si="1"/>
        <v/>
      </c>
      <c r="C963" s="47" t="str">
        <f>IF(A963="","",MIN(D963+Calculator!prev_prin_balance,Calculator!loan_payment+J963))</f>
        <v/>
      </c>
      <c r="D963" s="47" t="str">
        <f>IF(A963="","",ROUND($D$6/12*MAX(0,(Calculator!prev_prin_balance)),2))</f>
        <v/>
      </c>
      <c r="E963" s="47" t="str">
        <f t="shared" si="2"/>
        <v/>
      </c>
      <c r="F963" s="47" t="str">
        <f>IF(A963="","",ROUND(SUM(Calculator!prev_prin_balance,-E963),2))</f>
        <v/>
      </c>
      <c r="G963" s="69" t="str">
        <f t="shared" si="3"/>
        <v/>
      </c>
      <c r="H963" s="47" t="str">
        <f>IF(A963="","",IF(Calculator!prev_prin_balance=0,MIN(Calculator!prev_heloc_prin_balance+Calculator!prev_heloc_int_balance+K963,MAX(0,Calculator!free_cash_flow+Calculator!loan_payment))+IF($O$7="No",0,Calculator!loan_payment+$I$6),IF($O$7="No",Calculator!free_cash_flow,$I$5)))</f>
        <v/>
      </c>
      <c r="I963" s="47" t="str">
        <f>IF(A963="","",IF($O$7="Yes",$I$6+Calculator!loan_payment,0))</f>
        <v/>
      </c>
      <c r="J963" s="47" t="str">
        <f>IF(A963="","",IF(Calculator!prev_prin_balance&lt;=0,0,IF(Calculator!prev_heloc_prin_balance&lt;Calculator!free_cash_flow,MAX(0,MIN($O$6,D963+Calculator!prev_prin_balance+Calculator!loan_payment)),0)))</f>
        <v/>
      </c>
      <c r="K963" s="47" t="str">
        <f>IF(A963="","",ROUND((B963-Calculator!prev_date)*(Calculator!prev_heloc_rate/$O$8)*MAX(0,Calculator!prev_heloc_prin_balance),2))</f>
        <v/>
      </c>
      <c r="L963" s="47" t="str">
        <f>IF(A963="","",MAX(0,MIN(1*H963,Calculator!prev_heloc_int_balance+K963)))</f>
        <v/>
      </c>
      <c r="M963" s="47" t="str">
        <f>IF(A963="","",(Calculator!prev_heloc_int_balance+K963)-L963)</f>
        <v/>
      </c>
      <c r="N963" s="47" t="str">
        <f t="shared" si="4"/>
        <v/>
      </c>
      <c r="O963" s="47" t="str">
        <f>IF(A963="","",Calculator!prev_heloc_prin_balance-N963)</f>
        <v/>
      </c>
      <c r="P963" s="47" t="str">
        <f t="shared" si="16"/>
        <v/>
      </c>
      <c r="Q963" s="40"/>
      <c r="R963" s="67" t="str">
        <f t="shared" si="5"/>
        <v/>
      </c>
      <c r="S963" s="68" t="str">
        <f t="shared" si="6"/>
        <v/>
      </c>
      <c r="T963" s="47" t="str">
        <f t="shared" si="7"/>
        <v/>
      </c>
      <c r="U963" s="47" t="str">
        <f t="shared" si="8"/>
        <v/>
      </c>
      <c r="V963" s="47" t="str">
        <f t="shared" si="9"/>
        <v/>
      </c>
      <c r="W963" s="47" t="str">
        <f t="shared" si="10"/>
        <v/>
      </c>
      <c r="X963" s="40"/>
      <c r="Y963" s="67" t="str">
        <f t="shared" si="11"/>
        <v/>
      </c>
      <c r="Z963" s="68" t="str">
        <f t="shared" si="12"/>
        <v/>
      </c>
      <c r="AA963" s="47" t="str">
        <f>IF(Y963="","",MIN($D$9+Calculator!free_cash_flow,AD962+AB963))</f>
        <v/>
      </c>
      <c r="AB963" s="47" t="str">
        <f t="shared" si="13"/>
        <v/>
      </c>
      <c r="AC963" s="47" t="str">
        <f t="shared" si="14"/>
        <v/>
      </c>
      <c r="AD963" s="47" t="str">
        <f t="shared" si="15"/>
        <v/>
      </c>
    </row>
    <row r="964" ht="12.75" customHeight="1">
      <c r="A964" s="67" t="str">
        <f>IF(OR(Calculator!prev_total_owed&lt;=0,Calculator!prev_total_owed=""),"",Calculator!prev_pmt_num+1)</f>
        <v/>
      </c>
      <c r="B964" s="68" t="str">
        <f t="shared" si="1"/>
        <v/>
      </c>
      <c r="C964" s="47" t="str">
        <f>IF(A964="","",MIN(D964+Calculator!prev_prin_balance,Calculator!loan_payment+J964))</f>
        <v/>
      </c>
      <c r="D964" s="47" t="str">
        <f>IF(A964="","",ROUND($D$6/12*MAX(0,(Calculator!prev_prin_balance)),2))</f>
        <v/>
      </c>
      <c r="E964" s="47" t="str">
        <f t="shared" si="2"/>
        <v/>
      </c>
      <c r="F964" s="47" t="str">
        <f>IF(A964="","",ROUND(SUM(Calculator!prev_prin_balance,-E964),2))</f>
        <v/>
      </c>
      <c r="G964" s="69" t="str">
        <f t="shared" si="3"/>
        <v/>
      </c>
      <c r="H964" s="47" t="str">
        <f>IF(A964="","",IF(Calculator!prev_prin_balance=0,MIN(Calculator!prev_heloc_prin_balance+Calculator!prev_heloc_int_balance+K964,MAX(0,Calculator!free_cash_flow+Calculator!loan_payment))+IF($O$7="No",0,Calculator!loan_payment+$I$6),IF($O$7="No",Calculator!free_cash_flow,$I$5)))</f>
        <v/>
      </c>
      <c r="I964" s="47" t="str">
        <f>IF(A964="","",IF($O$7="Yes",$I$6+Calculator!loan_payment,0))</f>
        <v/>
      </c>
      <c r="J964" s="47" t="str">
        <f>IF(A964="","",IF(Calculator!prev_prin_balance&lt;=0,0,IF(Calculator!prev_heloc_prin_balance&lt;Calculator!free_cash_flow,MAX(0,MIN($O$6,D964+Calculator!prev_prin_balance+Calculator!loan_payment)),0)))</f>
        <v/>
      </c>
      <c r="K964" s="47" t="str">
        <f>IF(A964="","",ROUND((B964-Calculator!prev_date)*(Calculator!prev_heloc_rate/$O$8)*MAX(0,Calculator!prev_heloc_prin_balance),2))</f>
        <v/>
      </c>
      <c r="L964" s="47" t="str">
        <f>IF(A964="","",MAX(0,MIN(1*H964,Calculator!prev_heloc_int_balance+K964)))</f>
        <v/>
      </c>
      <c r="M964" s="47" t="str">
        <f>IF(A964="","",(Calculator!prev_heloc_int_balance+K964)-L964)</f>
        <v/>
      </c>
      <c r="N964" s="47" t="str">
        <f t="shared" si="4"/>
        <v/>
      </c>
      <c r="O964" s="47" t="str">
        <f>IF(A964="","",Calculator!prev_heloc_prin_balance-N964)</f>
        <v/>
      </c>
      <c r="P964" s="47" t="str">
        <f t="shared" si="16"/>
        <v/>
      </c>
      <c r="Q964" s="40"/>
      <c r="R964" s="67" t="str">
        <f t="shared" si="5"/>
        <v/>
      </c>
      <c r="S964" s="68" t="str">
        <f t="shared" si="6"/>
        <v/>
      </c>
      <c r="T964" s="47" t="str">
        <f t="shared" si="7"/>
        <v/>
      </c>
      <c r="U964" s="47" t="str">
        <f t="shared" si="8"/>
        <v/>
      </c>
      <c r="V964" s="47" t="str">
        <f t="shared" si="9"/>
        <v/>
      </c>
      <c r="W964" s="47" t="str">
        <f t="shared" si="10"/>
        <v/>
      </c>
      <c r="X964" s="40"/>
      <c r="Y964" s="67" t="str">
        <f t="shared" si="11"/>
        <v/>
      </c>
      <c r="Z964" s="68" t="str">
        <f t="shared" si="12"/>
        <v/>
      </c>
      <c r="AA964" s="47" t="str">
        <f>IF(Y964="","",MIN($D$9+Calculator!free_cash_flow,AD963+AB964))</f>
        <v/>
      </c>
      <c r="AB964" s="47" t="str">
        <f t="shared" si="13"/>
        <v/>
      </c>
      <c r="AC964" s="47" t="str">
        <f t="shared" si="14"/>
        <v/>
      </c>
      <c r="AD964" s="47" t="str">
        <f t="shared" si="15"/>
        <v/>
      </c>
    </row>
    <row r="965" ht="12.75" customHeight="1">
      <c r="A965" s="67" t="str">
        <f>IF(OR(Calculator!prev_total_owed&lt;=0,Calculator!prev_total_owed=""),"",Calculator!prev_pmt_num+1)</f>
        <v/>
      </c>
      <c r="B965" s="68" t="str">
        <f t="shared" si="1"/>
        <v/>
      </c>
      <c r="C965" s="47" t="str">
        <f>IF(A965="","",MIN(D965+Calculator!prev_prin_balance,Calculator!loan_payment+J965))</f>
        <v/>
      </c>
      <c r="D965" s="47" t="str">
        <f>IF(A965="","",ROUND($D$6/12*MAX(0,(Calculator!prev_prin_balance)),2))</f>
        <v/>
      </c>
      <c r="E965" s="47" t="str">
        <f t="shared" si="2"/>
        <v/>
      </c>
      <c r="F965" s="47" t="str">
        <f>IF(A965="","",ROUND(SUM(Calculator!prev_prin_balance,-E965),2))</f>
        <v/>
      </c>
      <c r="G965" s="69" t="str">
        <f t="shared" si="3"/>
        <v/>
      </c>
      <c r="H965" s="47" t="str">
        <f>IF(A965="","",IF(Calculator!prev_prin_balance=0,MIN(Calculator!prev_heloc_prin_balance+Calculator!prev_heloc_int_balance+K965,MAX(0,Calculator!free_cash_flow+Calculator!loan_payment))+IF($O$7="No",0,Calculator!loan_payment+$I$6),IF($O$7="No",Calculator!free_cash_flow,$I$5)))</f>
        <v/>
      </c>
      <c r="I965" s="47" t="str">
        <f>IF(A965="","",IF($O$7="Yes",$I$6+Calculator!loan_payment,0))</f>
        <v/>
      </c>
      <c r="J965" s="47" t="str">
        <f>IF(A965="","",IF(Calculator!prev_prin_balance&lt;=0,0,IF(Calculator!prev_heloc_prin_balance&lt;Calculator!free_cash_flow,MAX(0,MIN($O$6,D965+Calculator!prev_prin_balance+Calculator!loan_payment)),0)))</f>
        <v/>
      </c>
      <c r="K965" s="47" t="str">
        <f>IF(A965="","",ROUND((B965-Calculator!prev_date)*(Calculator!prev_heloc_rate/$O$8)*MAX(0,Calculator!prev_heloc_prin_balance),2))</f>
        <v/>
      </c>
      <c r="L965" s="47" t="str">
        <f>IF(A965="","",MAX(0,MIN(1*H965,Calculator!prev_heloc_int_balance+K965)))</f>
        <v/>
      </c>
      <c r="M965" s="47" t="str">
        <f>IF(A965="","",(Calculator!prev_heloc_int_balance+K965)-L965)</f>
        <v/>
      </c>
      <c r="N965" s="47" t="str">
        <f t="shared" si="4"/>
        <v/>
      </c>
      <c r="O965" s="47" t="str">
        <f>IF(A965="","",Calculator!prev_heloc_prin_balance-N965)</f>
        <v/>
      </c>
      <c r="P965" s="47" t="str">
        <f t="shared" si="16"/>
        <v/>
      </c>
      <c r="Q965" s="40"/>
      <c r="R965" s="67" t="str">
        <f t="shared" si="5"/>
        <v/>
      </c>
      <c r="S965" s="68" t="str">
        <f t="shared" si="6"/>
        <v/>
      </c>
      <c r="T965" s="47" t="str">
        <f t="shared" si="7"/>
        <v/>
      </c>
      <c r="U965" s="47" t="str">
        <f t="shared" si="8"/>
        <v/>
      </c>
      <c r="V965" s="47" t="str">
        <f t="shared" si="9"/>
        <v/>
      </c>
      <c r="W965" s="47" t="str">
        <f t="shared" si="10"/>
        <v/>
      </c>
      <c r="X965" s="40"/>
      <c r="Y965" s="67" t="str">
        <f t="shared" si="11"/>
        <v/>
      </c>
      <c r="Z965" s="68" t="str">
        <f t="shared" si="12"/>
        <v/>
      </c>
      <c r="AA965" s="47" t="str">
        <f>IF(Y965="","",MIN($D$9+Calculator!free_cash_flow,AD964+AB965))</f>
        <v/>
      </c>
      <c r="AB965" s="47" t="str">
        <f t="shared" si="13"/>
        <v/>
      </c>
      <c r="AC965" s="47" t="str">
        <f t="shared" si="14"/>
        <v/>
      </c>
      <c r="AD965" s="47" t="str">
        <f t="shared" si="15"/>
        <v/>
      </c>
    </row>
    <row r="966" ht="12.75" customHeight="1">
      <c r="A966" s="67" t="str">
        <f>IF(OR(Calculator!prev_total_owed&lt;=0,Calculator!prev_total_owed=""),"",Calculator!prev_pmt_num+1)</f>
        <v/>
      </c>
      <c r="B966" s="68" t="str">
        <f t="shared" si="1"/>
        <v/>
      </c>
      <c r="C966" s="47" t="str">
        <f>IF(A966="","",MIN(D966+Calculator!prev_prin_balance,Calculator!loan_payment+J966))</f>
        <v/>
      </c>
      <c r="D966" s="47" t="str">
        <f>IF(A966="","",ROUND($D$6/12*MAX(0,(Calculator!prev_prin_balance)),2))</f>
        <v/>
      </c>
      <c r="E966" s="47" t="str">
        <f t="shared" si="2"/>
        <v/>
      </c>
      <c r="F966" s="47" t="str">
        <f>IF(A966="","",ROUND(SUM(Calculator!prev_prin_balance,-E966),2))</f>
        <v/>
      </c>
      <c r="G966" s="69" t="str">
        <f t="shared" si="3"/>
        <v/>
      </c>
      <c r="H966" s="47" t="str">
        <f>IF(A966="","",IF(Calculator!prev_prin_balance=0,MIN(Calculator!prev_heloc_prin_balance+Calculator!prev_heloc_int_balance+K966,MAX(0,Calculator!free_cash_flow+Calculator!loan_payment))+IF($O$7="No",0,Calculator!loan_payment+$I$6),IF($O$7="No",Calculator!free_cash_flow,$I$5)))</f>
        <v/>
      </c>
      <c r="I966" s="47" t="str">
        <f>IF(A966="","",IF($O$7="Yes",$I$6+Calculator!loan_payment,0))</f>
        <v/>
      </c>
      <c r="J966" s="47" t="str">
        <f>IF(A966="","",IF(Calculator!prev_prin_balance&lt;=0,0,IF(Calculator!prev_heloc_prin_balance&lt;Calculator!free_cash_flow,MAX(0,MIN($O$6,D966+Calculator!prev_prin_balance+Calculator!loan_payment)),0)))</f>
        <v/>
      </c>
      <c r="K966" s="47" t="str">
        <f>IF(A966="","",ROUND((B966-Calculator!prev_date)*(Calculator!prev_heloc_rate/$O$8)*MAX(0,Calculator!prev_heloc_prin_balance),2))</f>
        <v/>
      </c>
      <c r="L966" s="47" t="str">
        <f>IF(A966="","",MAX(0,MIN(1*H966,Calculator!prev_heloc_int_balance+K966)))</f>
        <v/>
      </c>
      <c r="M966" s="47" t="str">
        <f>IF(A966="","",(Calculator!prev_heloc_int_balance+K966)-L966)</f>
        <v/>
      </c>
      <c r="N966" s="47" t="str">
        <f t="shared" si="4"/>
        <v/>
      </c>
      <c r="O966" s="47" t="str">
        <f>IF(A966="","",Calculator!prev_heloc_prin_balance-N966)</f>
        <v/>
      </c>
      <c r="P966" s="47" t="str">
        <f t="shared" si="16"/>
        <v/>
      </c>
      <c r="Q966" s="40"/>
      <c r="R966" s="67" t="str">
        <f t="shared" si="5"/>
        <v/>
      </c>
      <c r="S966" s="68" t="str">
        <f t="shared" si="6"/>
        <v/>
      </c>
      <c r="T966" s="47" t="str">
        <f t="shared" si="7"/>
        <v/>
      </c>
      <c r="U966" s="47" t="str">
        <f t="shared" si="8"/>
        <v/>
      </c>
      <c r="V966" s="47" t="str">
        <f t="shared" si="9"/>
        <v/>
      </c>
      <c r="W966" s="47" t="str">
        <f t="shared" si="10"/>
        <v/>
      </c>
      <c r="X966" s="40"/>
      <c r="Y966" s="67" t="str">
        <f t="shared" si="11"/>
        <v/>
      </c>
      <c r="Z966" s="68" t="str">
        <f t="shared" si="12"/>
        <v/>
      </c>
      <c r="AA966" s="47" t="str">
        <f>IF(Y966="","",MIN($D$9+Calculator!free_cash_flow,AD965+AB966))</f>
        <v/>
      </c>
      <c r="AB966" s="47" t="str">
        <f t="shared" si="13"/>
        <v/>
      </c>
      <c r="AC966" s="47" t="str">
        <f t="shared" si="14"/>
        <v/>
      </c>
      <c r="AD966" s="47" t="str">
        <f t="shared" si="15"/>
        <v/>
      </c>
    </row>
    <row r="967" ht="12.75" customHeight="1">
      <c r="A967" s="67" t="str">
        <f>IF(OR(Calculator!prev_total_owed&lt;=0,Calculator!prev_total_owed=""),"",Calculator!prev_pmt_num+1)</f>
        <v/>
      </c>
      <c r="B967" s="68" t="str">
        <f t="shared" si="1"/>
        <v/>
      </c>
      <c r="C967" s="47" t="str">
        <f>IF(A967="","",MIN(D967+Calculator!prev_prin_balance,Calculator!loan_payment+J967))</f>
        <v/>
      </c>
      <c r="D967" s="47" t="str">
        <f>IF(A967="","",ROUND($D$6/12*MAX(0,(Calculator!prev_prin_balance)),2))</f>
        <v/>
      </c>
      <c r="E967" s="47" t="str">
        <f t="shared" si="2"/>
        <v/>
      </c>
      <c r="F967" s="47" t="str">
        <f>IF(A967="","",ROUND(SUM(Calculator!prev_prin_balance,-E967),2))</f>
        <v/>
      </c>
      <c r="G967" s="69" t="str">
        <f t="shared" si="3"/>
        <v/>
      </c>
      <c r="H967" s="47" t="str">
        <f>IF(A967="","",IF(Calculator!prev_prin_balance=0,MIN(Calculator!prev_heloc_prin_balance+Calculator!prev_heloc_int_balance+K967,MAX(0,Calculator!free_cash_flow+Calculator!loan_payment))+IF($O$7="No",0,Calculator!loan_payment+$I$6),IF($O$7="No",Calculator!free_cash_flow,$I$5)))</f>
        <v/>
      </c>
      <c r="I967" s="47" t="str">
        <f>IF(A967="","",IF($O$7="Yes",$I$6+Calculator!loan_payment,0))</f>
        <v/>
      </c>
      <c r="J967" s="47" t="str">
        <f>IF(A967="","",IF(Calculator!prev_prin_balance&lt;=0,0,IF(Calculator!prev_heloc_prin_balance&lt;Calculator!free_cash_flow,MAX(0,MIN($O$6,D967+Calculator!prev_prin_balance+Calculator!loan_payment)),0)))</f>
        <v/>
      </c>
      <c r="K967" s="47" t="str">
        <f>IF(A967="","",ROUND((B967-Calculator!prev_date)*(Calculator!prev_heloc_rate/$O$8)*MAX(0,Calculator!prev_heloc_prin_balance),2))</f>
        <v/>
      </c>
      <c r="L967" s="47" t="str">
        <f>IF(A967="","",MAX(0,MIN(1*H967,Calculator!prev_heloc_int_balance+K967)))</f>
        <v/>
      </c>
      <c r="M967" s="47" t="str">
        <f>IF(A967="","",(Calculator!prev_heloc_int_balance+K967)-L967)</f>
        <v/>
      </c>
      <c r="N967" s="47" t="str">
        <f t="shared" si="4"/>
        <v/>
      </c>
      <c r="O967" s="47" t="str">
        <f>IF(A967="","",Calculator!prev_heloc_prin_balance-N967)</f>
        <v/>
      </c>
      <c r="P967" s="47" t="str">
        <f t="shared" si="16"/>
        <v/>
      </c>
      <c r="Q967" s="40"/>
      <c r="R967" s="67" t="str">
        <f t="shared" si="5"/>
        <v/>
      </c>
      <c r="S967" s="68" t="str">
        <f t="shared" si="6"/>
        <v/>
      </c>
      <c r="T967" s="47" t="str">
        <f t="shared" si="7"/>
        <v/>
      </c>
      <c r="U967" s="47" t="str">
        <f t="shared" si="8"/>
        <v/>
      </c>
      <c r="V967" s="47" t="str">
        <f t="shared" si="9"/>
        <v/>
      </c>
      <c r="W967" s="47" t="str">
        <f t="shared" si="10"/>
        <v/>
      </c>
      <c r="X967" s="40"/>
      <c r="Y967" s="67" t="str">
        <f t="shared" si="11"/>
        <v/>
      </c>
      <c r="Z967" s="68" t="str">
        <f t="shared" si="12"/>
        <v/>
      </c>
      <c r="AA967" s="47" t="str">
        <f>IF(Y967="","",MIN($D$9+Calculator!free_cash_flow,AD966+AB967))</f>
        <v/>
      </c>
      <c r="AB967" s="47" t="str">
        <f t="shared" si="13"/>
        <v/>
      </c>
      <c r="AC967" s="47" t="str">
        <f t="shared" si="14"/>
        <v/>
      </c>
      <c r="AD967" s="47" t="str">
        <f t="shared" si="15"/>
        <v/>
      </c>
    </row>
    <row r="968" ht="12.75" customHeight="1">
      <c r="A968" s="67" t="str">
        <f>IF(OR(Calculator!prev_total_owed&lt;=0,Calculator!prev_total_owed=""),"",Calculator!prev_pmt_num+1)</f>
        <v/>
      </c>
      <c r="B968" s="68" t="str">
        <f t="shared" si="1"/>
        <v/>
      </c>
      <c r="C968" s="47" t="str">
        <f>IF(A968="","",MIN(D968+Calculator!prev_prin_balance,Calculator!loan_payment+J968))</f>
        <v/>
      </c>
      <c r="D968" s="47" t="str">
        <f>IF(A968="","",ROUND($D$6/12*MAX(0,(Calculator!prev_prin_balance)),2))</f>
        <v/>
      </c>
      <c r="E968" s="47" t="str">
        <f t="shared" si="2"/>
        <v/>
      </c>
      <c r="F968" s="47" t="str">
        <f>IF(A968="","",ROUND(SUM(Calculator!prev_prin_balance,-E968),2))</f>
        <v/>
      </c>
      <c r="G968" s="69" t="str">
        <f t="shared" si="3"/>
        <v/>
      </c>
      <c r="H968" s="47" t="str">
        <f>IF(A968="","",IF(Calculator!prev_prin_balance=0,MIN(Calculator!prev_heloc_prin_balance+Calculator!prev_heloc_int_balance+K968,MAX(0,Calculator!free_cash_flow+Calculator!loan_payment))+IF($O$7="No",0,Calculator!loan_payment+$I$6),IF($O$7="No",Calculator!free_cash_flow,$I$5)))</f>
        <v/>
      </c>
      <c r="I968" s="47" t="str">
        <f>IF(A968="","",IF($O$7="Yes",$I$6+Calculator!loan_payment,0))</f>
        <v/>
      </c>
      <c r="J968" s="47" t="str">
        <f>IF(A968="","",IF(Calculator!prev_prin_balance&lt;=0,0,IF(Calculator!prev_heloc_prin_balance&lt;Calculator!free_cash_flow,MAX(0,MIN($O$6,D968+Calculator!prev_prin_balance+Calculator!loan_payment)),0)))</f>
        <v/>
      </c>
      <c r="K968" s="47" t="str">
        <f>IF(A968="","",ROUND((B968-Calculator!prev_date)*(Calculator!prev_heloc_rate/$O$8)*MAX(0,Calculator!prev_heloc_prin_balance),2))</f>
        <v/>
      </c>
      <c r="L968" s="47" t="str">
        <f>IF(A968="","",MAX(0,MIN(1*H968,Calculator!prev_heloc_int_balance+K968)))</f>
        <v/>
      </c>
      <c r="M968" s="47" t="str">
        <f>IF(A968="","",(Calculator!prev_heloc_int_balance+K968)-L968)</f>
        <v/>
      </c>
      <c r="N968" s="47" t="str">
        <f t="shared" si="4"/>
        <v/>
      </c>
      <c r="O968" s="47" t="str">
        <f>IF(A968="","",Calculator!prev_heloc_prin_balance-N968)</f>
        <v/>
      </c>
      <c r="P968" s="47" t="str">
        <f t="shared" si="16"/>
        <v/>
      </c>
      <c r="Q968" s="40"/>
      <c r="R968" s="67" t="str">
        <f t="shared" si="5"/>
        <v/>
      </c>
      <c r="S968" s="68" t="str">
        <f t="shared" si="6"/>
        <v/>
      </c>
      <c r="T968" s="47" t="str">
        <f t="shared" si="7"/>
        <v/>
      </c>
      <c r="U968" s="47" t="str">
        <f t="shared" si="8"/>
        <v/>
      </c>
      <c r="V968" s="47" t="str">
        <f t="shared" si="9"/>
        <v/>
      </c>
      <c r="W968" s="47" t="str">
        <f t="shared" si="10"/>
        <v/>
      </c>
      <c r="X968" s="40"/>
      <c r="Y968" s="67" t="str">
        <f t="shared" si="11"/>
        <v/>
      </c>
      <c r="Z968" s="68" t="str">
        <f t="shared" si="12"/>
        <v/>
      </c>
      <c r="AA968" s="47" t="str">
        <f>IF(Y968="","",MIN($D$9+Calculator!free_cash_flow,AD967+AB968))</f>
        <v/>
      </c>
      <c r="AB968" s="47" t="str">
        <f t="shared" si="13"/>
        <v/>
      </c>
      <c r="AC968" s="47" t="str">
        <f t="shared" si="14"/>
        <v/>
      </c>
      <c r="AD968" s="47" t="str">
        <f t="shared" si="15"/>
        <v/>
      </c>
    </row>
    <row r="969" ht="12.75" customHeight="1">
      <c r="A969" s="67" t="str">
        <f>IF(OR(Calculator!prev_total_owed&lt;=0,Calculator!prev_total_owed=""),"",Calculator!prev_pmt_num+1)</f>
        <v/>
      </c>
      <c r="B969" s="68" t="str">
        <f t="shared" si="1"/>
        <v/>
      </c>
      <c r="C969" s="47" t="str">
        <f>IF(A969="","",MIN(D969+Calculator!prev_prin_balance,Calculator!loan_payment+J969))</f>
        <v/>
      </c>
      <c r="D969" s="47" t="str">
        <f>IF(A969="","",ROUND($D$6/12*MAX(0,(Calculator!prev_prin_balance)),2))</f>
        <v/>
      </c>
      <c r="E969" s="47" t="str">
        <f t="shared" si="2"/>
        <v/>
      </c>
      <c r="F969" s="47" t="str">
        <f>IF(A969="","",ROUND(SUM(Calculator!prev_prin_balance,-E969),2))</f>
        <v/>
      </c>
      <c r="G969" s="69" t="str">
        <f t="shared" si="3"/>
        <v/>
      </c>
      <c r="H969" s="47" t="str">
        <f>IF(A969="","",IF(Calculator!prev_prin_balance=0,MIN(Calculator!prev_heloc_prin_balance+Calculator!prev_heloc_int_balance+K969,MAX(0,Calculator!free_cash_flow+Calculator!loan_payment))+IF($O$7="No",0,Calculator!loan_payment+$I$6),IF($O$7="No",Calculator!free_cash_flow,$I$5)))</f>
        <v/>
      </c>
      <c r="I969" s="47" t="str">
        <f>IF(A969="","",IF($O$7="Yes",$I$6+Calculator!loan_payment,0))</f>
        <v/>
      </c>
      <c r="J969" s="47" t="str">
        <f>IF(A969="","",IF(Calculator!prev_prin_balance&lt;=0,0,IF(Calculator!prev_heloc_prin_balance&lt;Calculator!free_cash_flow,MAX(0,MIN($O$6,D969+Calculator!prev_prin_balance+Calculator!loan_payment)),0)))</f>
        <v/>
      </c>
      <c r="K969" s="47" t="str">
        <f>IF(A969="","",ROUND((B969-Calculator!prev_date)*(Calculator!prev_heloc_rate/$O$8)*MAX(0,Calculator!prev_heloc_prin_balance),2))</f>
        <v/>
      </c>
      <c r="L969" s="47" t="str">
        <f>IF(A969="","",MAX(0,MIN(1*H969,Calculator!prev_heloc_int_balance+K969)))</f>
        <v/>
      </c>
      <c r="M969" s="47" t="str">
        <f>IF(A969="","",(Calculator!prev_heloc_int_balance+K969)-L969)</f>
        <v/>
      </c>
      <c r="N969" s="47" t="str">
        <f t="shared" si="4"/>
        <v/>
      </c>
      <c r="O969" s="47" t="str">
        <f>IF(A969="","",Calculator!prev_heloc_prin_balance-N969)</f>
        <v/>
      </c>
      <c r="P969" s="47" t="str">
        <f t="shared" si="16"/>
        <v/>
      </c>
      <c r="Q969" s="40"/>
      <c r="R969" s="67" t="str">
        <f t="shared" si="5"/>
        <v/>
      </c>
      <c r="S969" s="68" t="str">
        <f t="shared" si="6"/>
        <v/>
      </c>
      <c r="T969" s="47" t="str">
        <f t="shared" si="7"/>
        <v/>
      </c>
      <c r="U969" s="47" t="str">
        <f t="shared" si="8"/>
        <v/>
      </c>
      <c r="V969" s="47" t="str">
        <f t="shared" si="9"/>
        <v/>
      </c>
      <c r="W969" s="47" t="str">
        <f t="shared" si="10"/>
        <v/>
      </c>
      <c r="X969" s="40"/>
      <c r="Y969" s="67" t="str">
        <f t="shared" si="11"/>
        <v/>
      </c>
      <c r="Z969" s="68" t="str">
        <f t="shared" si="12"/>
        <v/>
      </c>
      <c r="AA969" s="47" t="str">
        <f>IF(Y969="","",MIN($D$9+Calculator!free_cash_flow,AD968+AB969))</f>
        <v/>
      </c>
      <c r="AB969" s="47" t="str">
        <f t="shared" si="13"/>
        <v/>
      </c>
      <c r="AC969" s="47" t="str">
        <f t="shared" si="14"/>
        <v/>
      </c>
      <c r="AD969" s="47" t="str">
        <f t="shared" si="15"/>
        <v/>
      </c>
    </row>
    <row r="970" ht="12.75" customHeight="1">
      <c r="A970" s="67" t="str">
        <f>IF(OR(Calculator!prev_total_owed&lt;=0,Calculator!prev_total_owed=""),"",Calculator!prev_pmt_num+1)</f>
        <v/>
      </c>
      <c r="B970" s="68" t="str">
        <f t="shared" si="1"/>
        <v/>
      </c>
      <c r="C970" s="47" t="str">
        <f>IF(A970="","",MIN(D970+Calculator!prev_prin_balance,Calculator!loan_payment+J970))</f>
        <v/>
      </c>
      <c r="D970" s="47" t="str">
        <f>IF(A970="","",ROUND($D$6/12*MAX(0,(Calculator!prev_prin_balance)),2))</f>
        <v/>
      </c>
      <c r="E970" s="47" t="str">
        <f t="shared" si="2"/>
        <v/>
      </c>
      <c r="F970" s="47" t="str">
        <f>IF(A970="","",ROUND(SUM(Calculator!prev_prin_balance,-E970),2))</f>
        <v/>
      </c>
      <c r="G970" s="69" t="str">
        <f t="shared" si="3"/>
        <v/>
      </c>
      <c r="H970" s="47" t="str">
        <f>IF(A970="","",IF(Calculator!prev_prin_balance=0,MIN(Calculator!prev_heloc_prin_balance+Calculator!prev_heloc_int_balance+K970,MAX(0,Calculator!free_cash_flow+Calculator!loan_payment))+IF($O$7="No",0,Calculator!loan_payment+$I$6),IF($O$7="No",Calculator!free_cash_flow,$I$5)))</f>
        <v/>
      </c>
      <c r="I970" s="47" t="str">
        <f>IF(A970="","",IF($O$7="Yes",$I$6+Calculator!loan_payment,0))</f>
        <v/>
      </c>
      <c r="J970" s="47" t="str">
        <f>IF(A970="","",IF(Calculator!prev_prin_balance&lt;=0,0,IF(Calculator!prev_heloc_prin_balance&lt;Calculator!free_cash_flow,MAX(0,MIN($O$6,D970+Calculator!prev_prin_balance+Calculator!loan_payment)),0)))</f>
        <v/>
      </c>
      <c r="K970" s="47" t="str">
        <f>IF(A970="","",ROUND((B970-Calculator!prev_date)*(Calculator!prev_heloc_rate/$O$8)*MAX(0,Calculator!prev_heloc_prin_balance),2))</f>
        <v/>
      </c>
      <c r="L970" s="47" t="str">
        <f>IF(A970="","",MAX(0,MIN(1*H970,Calculator!prev_heloc_int_balance+K970)))</f>
        <v/>
      </c>
      <c r="M970" s="47" t="str">
        <f>IF(A970="","",(Calculator!prev_heloc_int_balance+K970)-L970)</f>
        <v/>
      </c>
      <c r="N970" s="47" t="str">
        <f t="shared" si="4"/>
        <v/>
      </c>
      <c r="O970" s="47" t="str">
        <f>IF(A970="","",Calculator!prev_heloc_prin_balance-N970)</f>
        <v/>
      </c>
      <c r="P970" s="47" t="str">
        <f t="shared" si="16"/>
        <v/>
      </c>
      <c r="Q970" s="40"/>
      <c r="R970" s="67" t="str">
        <f t="shared" si="5"/>
        <v/>
      </c>
      <c r="S970" s="68" t="str">
        <f t="shared" si="6"/>
        <v/>
      </c>
      <c r="T970" s="47" t="str">
        <f t="shared" si="7"/>
        <v/>
      </c>
      <c r="U970" s="47" t="str">
        <f t="shared" si="8"/>
        <v/>
      </c>
      <c r="V970" s="47" t="str">
        <f t="shared" si="9"/>
        <v/>
      </c>
      <c r="W970" s="47" t="str">
        <f t="shared" si="10"/>
        <v/>
      </c>
      <c r="X970" s="40"/>
      <c r="Y970" s="67" t="str">
        <f t="shared" si="11"/>
        <v/>
      </c>
      <c r="Z970" s="68" t="str">
        <f t="shared" si="12"/>
        <v/>
      </c>
      <c r="AA970" s="47" t="str">
        <f>IF(Y970="","",MIN($D$9+Calculator!free_cash_flow,AD969+AB970))</f>
        <v/>
      </c>
      <c r="AB970" s="47" t="str">
        <f t="shared" si="13"/>
        <v/>
      </c>
      <c r="AC970" s="47" t="str">
        <f t="shared" si="14"/>
        <v/>
      </c>
      <c r="AD970" s="47" t="str">
        <f t="shared" si="15"/>
        <v/>
      </c>
    </row>
    <row r="971" ht="12.75" customHeight="1">
      <c r="A971" s="67" t="str">
        <f>IF(OR(Calculator!prev_total_owed&lt;=0,Calculator!prev_total_owed=""),"",Calculator!prev_pmt_num+1)</f>
        <v/>
      </c>
      <c r="B971" s="68" t="str">
        <f t="shared" si="1"/>
        <v/>
      </c>
      <c r="C971" s="47" t="str">
        <f>IF(A971="","",MIN(D971+Calculator!prev_prin_balance,Calculator!loan_payment+J971))</f>
        <v/>
      </c>
      <c r="D971" s="47" t="str">
        <f>IF(A971="","",ROUND($D$6/12*MAX(0,(Calculator!prev_prin_balance)),2))</f>
        <v/>
      </c>
      <c r="E971" s="47" t="str">
        <f t="shared" si="2"/>
        <v/>
      </c>
      <c r="F971" s="47" t="str">
        <f>IF(A971="","",ROUND(SUM(Calculator!prev_prin_balance,-E971),2))</f>
        <v/>
      </c>
      <c r="G971" s="69" t="str">
        <f t="shared" si="3"/>
        <v/>
      </c>
      <c r="H971" s="47" t="str">
        <f>IF(A971="","",IF(Calculator!prev_prin_balance=0,MIN(Calculator!prev_heloc_prin_balance+Calculator!prev_heloc_int_balance+K971,MAX(0,Calculator!free_cash_flow+Calculator!loan_payment))+IF($O$7="No",0,Calculator!loan_payment+$I$6),IF($O$7="No",Calculator!free_cash_flow,$I$5)))</f>
        <v/>
      </c>
      <c r="I971" s="47" t="str">
        <f>IF(A971="","",IF($O$7="Yes",$I$6+Calculator!loan_payment,0))</f>
        <v/>
      </c>
      <c r="J971" s="47" t="str">
        <f>IF(A971="","",IF(Calculator!prev_prin_balance&lt;=0,0,IF(Calculator!prev_heloc_prin_balance&lt;Calculator!free_cash_flow,MAX(0,MIN($O$6,D971+Calculator!prev_prin_balance+Calculator!loan_payment)),0)))</f>
        <v/>
      </c>
      <c r="K971" s="47" t="str">
        <f>IF(A971="","",ROUND((B971-Calculator!prev_date)*(Calculator!prev_heloc_rate/$O$8)*MAX(0,Calculator!prev_heloc_prin_balance),2))</f>
        <v/>
      </c>
      <c r="L971" s="47" t="str">
        <f>IF(A971="","",MAX(0,MIN(1*H971,Calculator!prev_heloc_int_balance+K971)))</f>
        <v/>
      </c>
      <c r="M971" s="47" t="str">
        <f>IF(A971="","",(Calculator!prev_heloc_int_balance+K971)-L971)</f>
        <v/>
      </c>
      <c r="N971" s="47" t="str">
        <f t="shared" si="4"/>
        <v/>
      </c>
      <c r="O971" s="47" t="str">
        <f>IF(A971="","",Calculator!prev_heloc_prin_balance-N971)</f>
        <v/>
      </c>
      <c r="P971" s="47" t="str">
        <f t="shared" si="16"/>
        <v/>
      </c>
      <c r="Q971" s="40"/>
      <c r="R971" s="67" t="str">
        <f t="shared" si="5"/>
        <v/>
      </c>
      <c r="S971" s="68" t="str">
        <f t="shared" si="6"/>
        <v/>
      </c>
      <c r="T971" s="47" t="str">
        <f t="shared" si="7"/>
        <v/>
      </c>
      <c r="U971" s="47" t="str">
        <f t="shared" si="8"/>
        <v/>
      </c>
      <c r="V971" s="47" t="str">
        <f t="shared" si="9"/>
        <v/>
      </c>
      <c r="W971" s="47" t="str">
        <f t="shared" si="10"/>
        <v/>
      </c>
      <c r="X971" s="40"/>
      <c r="Y971" s="67" t="str">
        <f t="shared" si="11"/>
        <v/>
      </c>
      <c r="Z971" s="68" t="str">
        <f t="shared" si="12"/>
        <v/>
      </c>
      <c r="AA971" s="47" t="str">
        <f>IF(Y971="","",MIN($D$9+Calculator!free_cash_flow,AD970+AB971))</f>
        <v/>
      </c>
      <c r="AB971" s="47" t="str">
        <f t="shared" si="13"/>
        <v/>
      </c>
      <c r="AC971" s="47" t="str">
        <f t="shared" si="14"/>
        <v/>
      </c>
      <c r="AD971" s="47" t="str">
        <f t="shared" si="15"/>
        <v/>
      </c>
    </row>
    <row r="972" ht="12.75" customHeight="1">
      <c r="A972" s="67" t="str">
        <f>IF(OR(Calculator!prev_total_owed&lt;=0,Calculator!prev_total_owed=""),"",Calculator!prev_pmt_num+1)</f>
        <v/>
      </c>
      <c r="B972" s="68" t="str">
        <f t="shared" si="1"/>
        <v/>
      </c>
      <c r="C972" s="47" t="str">
        <f>IF(A972="","",MIN(D972+Calculator!prev_prin_balance,Calculator!loan_payment+J972))</f>
        <v/>
      </c>
      <c r="D972" s="47" t="str">
        <f>IF(A972="","",ROUND($D$6/12*MAX(0,(Calculator!prev_prin_balance)),2))</f>
        <v/>
      </c>
      <c r="E972" s="47" t="str">
        <f t="shared" si="2"/>
        <v/>
      </c>
      <c r="F972" s="47" t="str">
        <f>IF(A972="","",ROUND(SUM(Calculator!prev_prin_balance,-E972),2))</f>
        <v/>
      </c>
      <c r="G972" s="69" t="str">
        <f t="shared" si="3"/>
        <v/>
      </c>
      <c r="H972" s="47" t="str">
        <f>IF(A972="","",IF(Calculator!prev_prin_balance=0,MIN(Calculator!prev_heloc_prin_balance+Calculator!prev_heloc_int_balance+K972,MAX(0,Calculator!free_cash_flow+Calculator!loan_payment))+IF($O$7="No",0,Calculator!loan_payment+$I$6),IF($O$7="No",Calculator!free_cash_flow,$I$5)))</f>
        <v/>
      </c>
      <c r="I972" s="47" t="str">
        <f>IF(A972="","",IF($O$7="Yes",$I$6+Calculator!loan_payment,0))</f>
        <v/>
      </c>
      <c r="J972" s="47" t="str">
        <f>IF(A972="","",IF(Calculator!prev_prin_balance&lt;=0,0,IF(Calculator!prev_heloc_prin_balance&lt;Calculator!free_cash_flow,MAX(0,MIN($O$6,D972+Calculator!prev_prin_balance+Calculator!loan_payment)),0)))</f>
        <v/>
      </c>
      <c r="K972" s="47" t="str">
        <f>IF(A972="","",ROUND((B972-Calculator!prev_date)*(Calculator!prev_heloc_rate/$O$8)*MAX(0,Calculator!prev_heloc_prin_balance),2))</f>
        <v/>
      </c>
      <c r="L972" s="47" t="str">
        <f>IF(A972="","",MAX(0,MIN(1*H972,Calculator!prev_heloc_int_balance+K972)))</f>
        <v/>
      </c>
      <c r="M972" s="47" t="str">
        <f>IF(A972="","",(Calculator!prev_heloc_int_balance+K972)-L972)</f>
        <v/>
      </c>
      <c r="N972" s="47" t="str">
        <f t="shared" si="4"/>
        <v/>
      </c>
      <c r="O972" s="47" t="str">
        <f>IF(A972="","",Calculator!prev_heloc_prin_balance-N972)</f>
        <v/>
      </c>
      <c r="P972" s="47" t="str">
        <f t="shared" si="16"/>
        <v/>
      </c>
      <c r="Q972" s="40"/>
      <c r="R972" s="67" t="str">
        <f t="shared" si="5"/>
        <v/>
      </c>
      <c r="S972" s="68" t="str">
        <f t="shared" si="6"/>
        <v/>
      </c>
      <c r="T972" s="47" t="str">
        <f t="shared" si="7"/>
        <v/>
      </c>
      <c r="U972" s="47" t="str">
        <f t="shared" si="8"/>
        <v/>
      </c>
      <c r="V972" s="47" t="str">
        <f t="shared" si="9"/>
        <v/>
      </c>
      <c r="W972" s="47" t="str">
        <f t="shared" si="10"/>
        <v/>
      </c>
      <c r="X972" s="40"/>
      <c r="Y972" s="67" t="str">
        <f t="shared" si="11"/>
        <v/>
      </c>
      <c r="Z972" s="68" t="str">
        <f t="shared" si="12"/>
        <v/>
      </c>
      <c r="AA972" s="47" t="str">
        <f>IF(Y972="","",MIN($D$9+Calculator!free_cash_flow,AD971+AB972))</f>
        <v/>
      </c>
      <c r="AB972" s="47" t="str">
        <f t="shared" si="13"/>
        <v/>
      </c>
      <c r="AC972" s="47" t="str">
        <f t="shared" si="14"/>
        <v/>
      </c>
      <c r="AD972" s="47" t="str">
        <f t="shared" si="15"/>
        <v/>
      </c>
    </row>
    <row r="973" ht="12.75" customHeight="1">
      <c r="A973" s="67" t="str">
        <f>IF(OR(Calculator!prev_total_owed&lt;=0,Calculator!prev_total_owed=""),"",Calculator!prev_pmt_num+1)</f>
        <v/>
      </c>
      <c r="B973" s="68" t="str">
        <f t="shared" si="1"/>
        <v/>
      </c>
      <c r="C973" s="47" t="str">
        <f>IF(A973="","",MIN(D973+Calculator!prev_prin_balance,Calculator!loan_payment+J973))</f>
        <v/>
      </c>
      <c r="D973" s="47" t="str">
        <f>IF(A973="","",ROUND($D$6/12*MAX(0,(Calculator!prev_prin_balance)),2))</f>
        <v/>
      </c>
      <c r="E973" s="47" t="str">
        <f t="shared" si="2"/>
        <v/>
      </c>
      <c r="F973" s="47" t="str">
        <f>IF(A973="","",ROUND(SUM(Calculator!prev_prin_balance,-E973),2))</f>
        <v/>
      </c>
      <c r="G973" s="69" t="str">
        <f t="shared" si="3"/>
        <v/>
      </c>
      <c r="H973" s="47" t="str">
        <f>IF(A973="","",IF(Calculator!prev_prin_balance=0,MIN(Calculator!prev_heloc_prin_balance+Calculator!prev_heloc_int_balance+K973,MAX(0,Calculator!free_cash_flow+Calculator!loan_payment))+IF($O$7="No",0,Calculator!loan_payment+$I$6),IF($O$7="No",Calculator!free_cash_flow,$I$5)))</f>
        <v/>
      </c>
      <c r="I973" s="47" t="str">
        <f>IF(A973="","",IF($O$7="Yes",$I$6+Calculator!loan_payment,0))</f>
        <v/>
      </c>
      <c r="J973" s="47" t="str">
        <f>IF(A973="","",IF(Calculator!prev_prin_balance&lt;=0,0,IF(Calculator!prev_heloc_prin_balance&lt;Calculator!free_cash_flow,MAX(0,MIN($O$6,D973+Calculator!prev_prin_balance+Calculator!loan_payment)),0)))</f>
        <v/>
      </c>
      <c r="K973" s="47" t="str">
        <f>IF(A973="","",ROUND((B973-Calculator!prev_date)*(Calculator!prev_heloc_rate/$O$8)*MAX(0,Calculator!prev_heloc_prin_balance),2))</f>
        <v/>
      </c>
      <c r="L973" s="47" t="str">
        <f>IF(A973="","",MAX(0,MIN(1*H973,Calculator!prev_heloc_int_balance+K973)))</f>
        <v/>
      </c>
      <c r="M973" s="47" t="str">
        <f>IF(A973="","",(Calculator!prev_heloc_int_balance+K973)-L973)</f>
        <v/>
      </c>
      <c r="N973" s="47" t="str">
        <f t="shared" si="4"/>
        <v/>
      </c>
      <c r="O973" s="47" t="str">
        <f>IF(A973="","",Calculator!prev_heloc_prin_balance-N973)</f>
        <v/>
      </c>
      <c r="P973" s="47" t="str">
        <f t="shared" si="16"/>
        <v/>
      </c>
      <c r="Q973" s="40"/>
      <c r="R973" s="67" t="str">
        <f t="shared" si="5"/>
        <v/>
      </c>
      <c r="S973" s="68" t="str">
        <f t="shared" si="6"/>
        <v/>
      </c>
      <c r="T973" s="47" t="str">
        <f t="shared" si="7"/>
        <v/>
      </c>
      <c r="U973" s="47" t="str">
        <f t="shared" si="8"/>
        <v/>
      </c>
      <c r="V973" s="47" t="str">
        <f t="shared" si="9"/>
        <v/>
      </c>
      <c r="W973" s="47" t="str">
        <f t="shared" si="10"/>
        <v/>
      </c>
      <c r="X973" s="40"/>
      <c r="Y973" s="67" t="str">
        <f t="shared" si="11"/>
        <v/>
      </c>
      <c r="Z973" s="68" t="str">
        <f t="shared" si="12"/>
        <v/>
      </c>
      <c r="AA973" s="47" t="str">
        <f>IF(Y973="","",MIN($D$9+Calculator!free_cash_flow,AD972+AB973))</f>
        <v/>
      </c>
      <c r="AB973" s="47" t="str">
        <f t="shared" si="13"/>
        <v/>
      </c>
      <c r="AC973" s="47" t="str">
        <f t="shared" si="14"/>
        <v/>
      </c>
      <c r="AD973" s="47" t="str">
        <f t="shared" si="15"/>
        <v/>
      </c>
    </row>
    <row r="974" ht="12.75" customHeight="1">
      <c r="A974" s="67" t="str">
        <f>IF(OR(Calculator!prev_total_owed&lt;=0,Calculator!prev_total_owed=""),"",Calculator!prev_pmt_num+1)</f>
        <v/>
      </c>
      <c r="B974" s="68" t="str">
        <f t="shared" si="1"/>
        <v/>
      </c>
      <c r="C974" s="47" t="str">
        <f>IF(A974="","",MIN(D974+Calculator!prev_prin_balance,Calculator!loan_payment+J974))</f>
        <v/>
      </c>
      <c r="D974" s="47" t="str">
        <f>IF(A974="","",ROUND($D$6/12*MAX(0,(Calculator!prev_prin_balance)),2))</f>
        <v/>
      </c>
      <c r="E974" s="47" t="str">
        <f t="shared" si="2"/>
        <v/>
      </c>
      <c r="F974" s="47" t="str">
        <f>IF(A974="","",ROUND(SUM(Calculator!prev_prin_balance,-E974),2))</f>
        <v/>
      </c>
      <c r="G974" s="69" t="str">
        <f t="shared" si="3"/>
        <v/>
      </c>
      <c r="H974" s="47" t="str">
        <f>IF(A974="","",IF(Calculator!prev_prin_balance=0,MIN(Calculator!prev_heloc_prin_balance+Calculator!prev_heloc_int_balance+K974,MAX(0,Calculator!free_cash_flow+Calculator!loan_payment))+IF($O$7="No",0,Calculator!loan_payment+$I$6),IF($O$7="No",Calculator!free_cash_flow,$I$5)))</f>
        <v/>
      </c>
      <c r="I974" s="47" t="str">
        <f>IF(A974="","",IF($O$7="Yes",$I$6+Calculator!loan_payment,0))</f>
        <v/>
      </c>
      <c r="J974" s="47" t="str">
        <f>IF(A974="","",IF(Calculator!prev_prin_balance&lt;=0,0,IF(Calculator!prev_heloc_prin_balance&lt;Calculator!free_cash_flow,MAX(0,MIN($O$6,D974+Calculator!prev_prin_balance+Calculator!loan_payment)),0)))</f>
        <v/>
      </c>
      <c r="K974" s="47" t="str">
        <f>IF(A974="","",ROUND((B974-Calculator!prev_date)*(Calculator!prev_heloc_rate/$O$8)*MAX(0,Calculator!prev_heloc_prin_balance),2))</f>
        <v/>
      </c>
      <c r="L974" s="47" t="str">
        <f>IF(A974="","",MAX(0,MIN(1*H974,Calculator!prev_heloc_int_balance+K974)))</f>
        <v/>
      </c>
      <c r="M974" s="47" t="str">
        <f>IF(A974="","",(Calculator!prev_heloc_int_balance+K974)-L974)</f>
        <v/>
      </c>
      <c r="N974" s="47" t="str">
        <f t="shared" si="4"/>
        <v/>
      </c>
      <c r="O974" s="47" t="str">
        <f>IF(A974="","",Calculator!prev_heloc_prin_balance-N974)</f>
        <v/>
      </c>
      <c r="P974" s="47" t="str">
        <f t="shared" si="16"/>
        <v/>
      </c>
      <c r="Q974" s="40"/>
      <c r="R974" s="67" t="str">
        <f t="shared" si="5"/>
        <v/>
      </c>
      <c r="S974" s="68" t="str">
        <f t="shared" si="6"/>
        <v/>
      </c>
      <c r="T974" s="47" t="str">
        <f t="shared" si="7"/>
        <v/>
      </c>
      <c r="U974" s="47" t="str">
        <f t="shared" si="8"/>
        <v/>
      </c>
      <c r="V974" s="47" t="str">
        <f t="shared" si="9"/>
        <v/>
      </c>
      <c r="W974" s="47" t="str">
        <f t="shared" si="10"/>
        <v/>
      </c>
      <c r="X974" s="40"/>
      <c r="Y974" s="67" t="str">
        <f t="shared" si="11"/>
        <v/>
      </c>
      <c r="Z974" s="68" t="str">
        <f t="shared" si="12"/>
        <v/>
      </c>
      <c r="AA974" s="47" t="str">
        <f>IF(Y974="","",MIN($D$9+Calculator!free_cash_flow,AD973+AB974))</f>
        <v/>
      </c>
      <c r="AB974" s="47" t="str">
        <f t="shared" si="13"/>
        <v/>
      </c>
      <c r="AC974" s="47" t="str">
        <f t="shared" si="14"/>
        <v/>
      </c>
      <c r="AD974" s="47" t="str">
        <f t="shared" si="15"/>
        <v/>
      </c>
    </row>
    <row r="975" ht="12.75" customHeight="1">
      <c r="A975" s="67" t="str">
        <f>IF(OR(Calculator!prev_total_owed&lt;=0,Calculator!prev_total_owed=""),"",Calculator!prev_pmt_num+1)</f>
        <v/>
      </c>
      <c r="B975" s="68" t="str">
        <f t="shared" si="1"/>
        <v/>
      </c>
      <c r="C975" s="47" t="str">
        <f>IF(A975="","",MIN(D975+Calculator!prev_prin_balance,Calculator!loan_payment+J975))</f>
        <v/>
      </c>
      <c r="D975" s="47" t="str">
        <f>IF(A975="","",ROUND($D$6/12*MAX(0,(Calculator!prev_prin_balance)),2))</f>
        <v/>
      </c>
      <c r="E975" s="47" t="str">
        <f t="shared" si="2"/>
        <v/>
      </c>
      <c r="F975" s="47" t="str">
        <f>IF(A975="","",ROUND(SUM(Calculator!prev_prin_balance,-E975),2))</f>
        <v/>
      </c>
      <c r="G975" s="69" t="str">
        <f t="shared" si="3"/>
        <v/>
      </c>
      <c r="H975" s="47" t="str">
        <f>IF(A975="","",IF(Calculator!prev_prin_balance=0,MIN(Calculator!prev_heloc_prin_balance+Calculator!prev_heloc_int_balance+K975,MAX(0,Calculator!free_cash_flow+Calculator!loan_payment))+IF($O$7="No",0,Calculator!loan_payment+$I$6),IF($O$7="No",Calculator!free_cash_flow,$I$5)))</f>
        <v/>
      </c>
      <c r="I975" s="47" t="str">
        <f>IF(A975="","",IF($O$7="Yes",$I$6+Calculator!loan_payment,0))</f>
        <v/>
      </c>
      <c r="J975" s="47" t="str">
        <f>IF(A975="","",IF(Calculator!prev_prin_balance&lt;=0,0,IF(Calculator!prev_heloc_prin_balance&lt;Calculator!free_cash_flow,MAX(0,MIN($O$6,D975+Calculator!prev_prin_balance+Calculator!loan_payment)),0)))</f>
        <v/>
      </c>
      <c r="K975" s="47" t="str">
        <f>IF(A975="","",ROUND((B975-Calculator!prev_date)*(Calculator!prev_heloc_rate/$O$8)*MAX(0,Calculator!prev_heloc_prin_balance),2))</f>
        <v/>
      </c>
      <c r="L975" s="47" t="str">
        <f>IF(A975="","",MAX(0,MIN(1*H975,Calculator!prev_heloc_int_balance+K975)))</f>
        <v/>
      </c>
      <c r="M975" s="47" t="str">
        <f>IF(A975="","",(Calculator!prev_heloc_int_balance+K975)-L975)</f>
        <v/>
      </c>
      <c r="N975" s="47" t="str">
        <f t="shared" si="4"/>
        <v/>
      </c>
      <c r="O975" s="47" t="str">
        <f>IF(A975="","",Calculator!prev_heloc_prin_balance-N975)</f>
        <v/>
      </c>
      <c r="P975" s="47" t="str">
        <f t="shared" si="16"/>
        <v/>
      </c>
      <c r="Q975" s="40"/>
      <c r="R975" s="67" t="str">
        <f t="shared" si="5"/>
        <v/>
      </c>
      <c r="S975" s="68" t="str">
        <f t="shared" si="6"/>
        <v/>
      </c>
      <c r="T975" s="47" t="str">
        <f t="shared" si="7"/>
        <v/>
      </c>
      <c r="U975" s="47" t="str">
        <f t="shared" si="8"/>
        <v/>
      </c>
      <c r="V975" s="47" t="str">
        <f t="shared" si="9"/>
        <v/>
      </c>
      <c r="W975" s="47" t="str">
        <f t="shared" si="10"/>
        <v/>
      </c>
      <c r="X975" s="40"/>
      <c r="Y975" s="67" t="str">
        <f t="shared" si="11"/>
        <v/>
      </c>
      <c r="Z975" s="68" t="str">
        <f t="shared" si="12"/>
        <v/>
      </c>
      <c r="AA975" s="47" t="str">
        <f>IF(Y975="","",MIN($D$9+Calculator!free_cash_flow,AD974+AB975))</f>
        <v/>
      </c>
      <c r="AB975" s="47" t="str">
        <f t="shared" si="13"/>
        <v/>
      </c>
      <c r="AC975" s="47" t="str">
        <f t="shared" si="14"/>
        <v/>
      </c>
      <c r="AD975" s="47" t="str">
        <f t="shared" si="15"/>
        <v/>
      </c>
    </row>
    <row r="976" ht="12.75" customHeight="1">
      <c r="A976" s="67" t="str">
        <f>IF(OR(Calculator!prev_total_owed&lt;=0,Calculator!prev_total_owed=""),"",Calculator!prev_pmt_num+1)</f>
        <v/>
      </c>
      <c r="B976" s="68" t="str">
        <f t="shared" si="1"/>
        <v/>
      </c>
      <c r="C976" s="47" t="str">
        <f>IF(A976="","",MIN(D976+Calculator!prev_prin_balance,Calculator!loan_payment+J976))</f>
        <v/>
      </c>
      <c r="D976" s="47" t="str">
        <f>IF(A976="","",ROUND($D$6/12*MAX(0,(Calculator!prev_prin_balance)),2))</f>
        <v/>
      </c>
      <c r="E976" s="47" t="str">
        <f t="shared" si="2"/>
        <v/>
      </c>
      <c r="F976" s="47" t="str">
        <f>IF(A976="","",ROUND(SUM(Calculator!prev_prin_balance,-E976),2))</f>
        <v/>
      </c>
      <c r="G976" s="69" t="str">
        <f t="shared" si="3"/>
        <v/>
      </c>
      <c r="H976" s="47" t="str">
        <f>IF(A976="","",IF(Calculator!prev_prin_balance=0,MIN(Calculator!prev_heloc_prin_balance+Calculator!prev_heloc_int_balance+K976,MAX(0,Calculator!free_cash_flow+Calculator!loan_payment))+IF($O$7="No",0,Calculator!loan_payment+$I$6),IF($O$7="No",Calculator!free_cash_flow,$I$5)))</f>
        <v/>
      </c>
      <c r="I976" s="47" t="str">
        <f>IF(A976="","",IF($O$7="Yes",$I$6+Calculator!loan_payment,0))</f>
        <v/>
      </c>
      <c r="J976" s="47" t="str">
        <f>IF(A976="","",IF(Calculator!prev_prin_balance&lt;=0,0,IF(Calculator!prev_heloc_prin_balance&lt;Calculator!free_cash_flow,MAX(0,MIN($O$6,D976+Calculator!prev_prin_balance+Calculator!loan_payment)),0)))</f>
        <v/>
      </c>
      <c r="K976" s="47" t="str">
        <f>IF(A976="","",ROUND((B976-Calculator!prev_date)*(Calculator!prev_heloc_rate/$O$8)*MAX(0,Calculator!prev_heloc_prin_balance),2))</f>
        <v/>
      </c>
      <c r="L976" s="47" t="str">
        <f>IF(A976="","",MAX(0,MIN(1*H976,Calculator!prev_heloc_int_balance+K976)))</f>
        <v/>
      </c>
      <c r="M976" s="47" t="str">
        <f>IF(A976="","",(Calculator!prev_heloc_int_balance+K976)-L976)</f>
        <v/>
      </c>
      <c r="N976" s="47" t="str">
        <f t="shared" si="4"/>
        <v/>
      </c>
      <c r="O976" s="47" t="str">
        <f>IF(A976="","",Calculator!prev_heloc_prin_balance-N976)</f>
        <v/>
      </c>
      <c r="P976" s="47" t="str">
        <f t="shared" si="16"/>
        <v/>
      </c>
      <c r="Q976" s="40"/>
      <c r="R976" s="67" t="str">
        <f t="shared" si="5"/>
        <v/>
      </c>
      <c r="S976" s="68" t="str">
        <f t="shared" si="6"/>
        <v/>
      </c>
      <c r="T976" s="47" t="str">
        <f t="shared" si="7"/>
        <v/>
      </c>
      <c r="U976" s="47" t="str">
        <f t="shared" si="8"/>
        <v/>
      </c>
      <c r="V976" s="47" t="str">
        <f t="shared" si="9"/>
        <v/>
      </c>
      <c r="W976" s="47" t="str">
        <f t="shared" si="10"/>
        <v/>
      </c>
      <c r="X976" s="40"/>
      <c r="Y976" s="67" t="str">
        <f t="shared" si="11"/>
        <v/>
      </c>
      <c r="Z976" s="68" t="str">
        <f t="shared" si="12"/>
        <v/>
      </c>
      <c r="AA976" s="47" t="str">
        <f>IF(Y976="","",MIN($D$9+Calculator!free_cash_flow,AD975+AB976))</f>
        <v/>
      </c>
      <c r="AB976" s="47" t="str">
        <f t="shared" si="13"/>
        <v/>
      </c>
      <c r="AC976" s="47" t="str">
        <f t="shared" si="14"/>
        <v/>
      </c>
      <c r="AD976" s="47" t="str">
        <f t="shared" si="15"/>
        <v/>
      </c>
    </row>
    <row r="977" ht="12.75" customHeight="1">
      <c r="A977" s="67" t="str">
        <f>IF(OR(Calculator!prev_total_owed&lt;=0,Calculator!prev_total_owed=""),"",Calculator!prev_pmt_num+1)</f>
        <v/>
      </c>
      <c r="B977" s="68" t="str">
        <f t="shared" si="1"/>
        <v/>
      </c>
      <c r="C977" s="47" t="str">
        <f>IF(A977="","",MIN(D977+Calculator!prev_prin_balance,Calculator!loan_payment+J977))</f>
        <v/>
      </c>
      <c r="D977" s="47" t="str">
        <f>IF(A977="","",ROUND($D$6/12*MAX(0,(Calculator!prev_prin_balance)),2))</f>
        <v/>
      </c>
      <c r="E977" s="47" t="str">
        <f t="shared" si="2"/>
        <v/>
      </c>
      <c r="F977" s="47" t="str">
        <f>IF(A977="","",ROUND(SUM(Calculator!prev_prin_balance,-E977),2))</f>
        <v/>
      </c>
      <c r="G977" s="69" t="str">
        <f t="shared" si="3"/>
        <v/>
      </c>
      <c r="H977" s="47" t="str">
        <f>IF(A977="","",IF(Calculator!prev_prin_balance=0,MIN(Calculator!prev_heloc_prin_balance+Calculator!prev_heloc_int_balance+K977,MAX(0,Calculator!free_cash_flow+Calculator!loan_payment))+IF($O$7="No",0,Calculator!loan_payment+$I$6),IF($O$7="No",Calculator!free_cash_flow,$I$5)))</f>
        <v/>
      </c>
      <c r="I977" s="47" t="str">
        <f>IF(A977="","",IF($O$7="Yes",$I$6+Calculator!loan_payment,0))</f>
        <v/>
      </c>
      <c r="J977" s="47" t="str">
        <f>IF(A977="","",IF(Calculator!prev_prin_balance&lt;=0,0,IF(Calculator!prev_heloc_prin_balance&lt;Calculator!free_cash_flow,MAX(0,MIN($O$6,D977+Calculator!prev_prin_balance+Calculator!loan_payment)),0)))</f>
        <v/>
      </c>
      <c r="K977" s="47" t="str">
        <f>IF(A977="","",ROUND((B977-Calculator!prev_date)*(Calculator!prev_heloc_rate/$O$8)*MAX(0,Calculator!prev_heloc_prin_balance),2))</f>
        <v/>
      </c>
      <c r="L977" s="47" t="str">
        <f>IF(A977="","",MAX(0,MIN(1*H977,Calculator!prev_heloc_int_balance+K977)))</f>
        <v/>
      </c>
      <c r="M977" s="47" t="str">
        <f>IF(A977="","",(Calculator!prev_heloc_int_balance+K977)-L977)</f>
        <v/>
      </c>
      <c r="N977" s="47" t="str">
        <f t="shared" si="4"/>
        <v/>
      </c>
      <c r="O977" s="47" t="str">
        <f>IF(A977="","",Calculator!prev_heloc_prin_balance-N977)</f>
        <v/>
      </c>
      <c r="P977" s="47" t="str">
        <f t="shared" si="16"/>
        <v/>
      </c>
      <c r="Q977" s="40"/>
      <c r="R977" s="67" t="str">
        <f t="shared" si="5"/>
        <v/>
      </c>
      <c r="S977" s="68" t="str">
        <f t="shared" si="6"/>
        <v/>
      </c>
      <c r="T977" s="47" t="str">
        <f t="shared" si="7"/>
        <v/>
      </c>
      <c r="U977" s="47" t="str">
        <f t="shared" si="8"/>
        <v/>
      </c>
      <c r="V977" s="47" t="str">
        <f t="shared" si="9"/>
        <v/>
      </c>
      <c r="W977" s="47" t="str">
        <f t="shared" si="10"/>
        <v/>
      </c>
      <c r="X977" s="40"/>
      <c r="Y977" s="67" t="str">
        <f t="shared" si="11"/>
        <v/>
      </c>
      <c r="Z977" s="68" t="str">
        <f t="shared" si="12"/>
        <v/>
      </c>
      <c r="AA977" s="47" t="str">
        <f>IF(Y977="","",MIN($D$9+Calculator!free_cash_flow,AD976+AB977))</f>
        <v/>
      </c>
      <c r="AB977" s="47" t="str">
        <f t="shared" si="13"/>
        <v/>
      </c>
      <c r="AC977" s="47" t="str">
        <f t="shared" si="14"/>
        <v/>
      </c>
      <c r="AD977" s="47" t="str">
        <f t="shared" si="15"/>
        <v/>
      </c>
    </row>
    <row r="978" ht="12.75" customHeight="1">
      <c r="A978" s="67" t="str">
        <f>IF(OR(Calculator!prev_total_owed&lt;=0,Calculator!prev_total_owed=""),"",Calculator!prev_pmt_num+1)</f>
        <v/>
      </c>
      <c r="B978" s="68" t="str">
        <f t="shared" si="1"/>
        <v/>
      </c>
      <c r="C978" s="47" t="str">
        <f>IF(A978="","",MIN(D978+Calculator!prev_prin_balance,Calculator!loan_payment+J978))</f>
        <v/>
      </c>
      <c r="D978" s="47" t="str">
        <f>IF(A978="","",ROUND($D$6/12*MAX(0,(Calculator!prev_prin_balance)),2))</f>
        <v/>
      </c>
      <c r="E978" s="47" t="str">
        <f t="shared" si="2"/>
        <v/>
      </c>
      <c r="F978" s="47" t="str">
        <f>IF(A978="","",ROUND(SUM(Calculator!prev_prin_balance,-E978),2))</f>
        <v/>
      </c>
      <c r="G978" s="69" t="str">
        <f t="shared" si="3"/>
        <v/>
      </c>
      <c r="H978" s="47" t="str">
        <f>IF(A978="","",IF(Calculator!prev_prin_balance=0,MIN(Calculator!prev_heloc_prin_balance+Calculator!prev_heloc_int_balance+K978,MAX(0,Calculator!free_cash_flow+Calculator!loan_payment))+IF($O$7="No",0,Calculator!loan_payment+$I$6),IF($O$7="No",Calculator!free_cash_flow,$I$5)))</f>
        <v/>
      </c>
      <c r="I978" s="47" t="str">
        <f>IF(A978="","",IF($O$7="Yes",$I$6+Calculator!loan_payment,0))</f>
        <v/>
      </c>
      <c r="J978" s="47" t="str">
        <f>IF(A978="","",IF(Calculator!prev_prin_balance&lt;=0,0,IF(Calculator!prev_heloc_prin_balance&lt;Calculator!free_cash_flow,MAX(0,MIN($O$6,D978+Calculator!prev_prin_balance+Calculator!loan_payment)),0)))</f>
        <v/>
      </c>
      <c r="K978" s="47" t="str">
        <f>IF(A978="","",ROUND((B978-Calculator!prev_date)*(Calculator!prev_heloc_rate/$O$8)*MAX(0,Calculator!prev_heloc_prin_balance),2))</f>
        <v/>
      </c>
      <c r="L978" s="47" t="str">
        <f>IF(A978="","",MAX(0,MIN(1*H978,Calculator!prev_heloc_int_balance+K978)))</f>
        <v/>
      </c>
      <c r="M978" s="47" t="str">
        <f>IF(A978="","",(Calculator!prev_heloc_int_balance+K978)-L978)</f>
        <v/>
      </c>
      <c r="N978" s="47" t="str">
        <f t="shared" si="4"/>
        <v/>
      </c>
      <c r="O978" s="47" t="str">
        <f>IF(A978="","",Calculator!prev_heloc_prin_balance-N978)</f>
        <v/>
      </c>
      <c r="P978" s="47" t="str">
        <f t="shared" si="16"/>
        <v/>
      </c>
      <c r="Q978" s="40"/>
      <c r="R978" s="67" t="str">
        <f t="shared" si="5"/>
        <v/>
      </c>
      <c r="S978" s="68" t="str">
        <f t="shared" si="6"/>
        <v/>
      </c>
      <c r="T978" s="47" t="str">
        <f t="shared" si="7"/>
        <v/>
      </c>
      <c r="U978" s="47" t="str">
        <f t="shared" si="8"/>
        <v/>
      </c>
      <c r="V978" s="47" t="str">
        <f t="shared" si="9"/>
        <v/>
      </c>
      <c r="W978" s="47" t="str">
        <f t="shared" si="10"/>
        <v/>
      </c>
      <c r="X978" s="40"/>
      <c r="Y978" s="67" t="str">
        <f t="shared" si="11"/>
        <v/>
      </c>
      <c r="Z978" s="68" t="str">
        <f t="shared" si="12"/>
        <v/>
      </c>
      <c r="AA978" s="47" t="str">
        <f>IF(Y978="","",MIN($D$9+Calculator!free_cash_flow,AD977+AB978))</f>
        <v/>
      </c>
      <c r="AB978" s="47" t="str">
        <f t="shared" si="13"/>
        <v/>
      </c>
      <c r="AC978" s="47" t="str">
        <f t="shared" si="14"/>
        <v/>
      </c>
      <c r="AD978" s="47" t="str">
        <f t="shared" si="15"/>
        <v/>
      </c>
    </row>
    <row r="979" ht="12.75" customHeight="1">
      <c r="A979" s="67" t="str">
        <f>IF(OR(Calculator!prev_total_owed&lt;=0,Calculator!prev_total_owed=""),"",Calculator!prev_pmt_num+1)</f>
        <v/>
      </c>
      <c r="B979" s="68" t="str">
        <f t="shared" si="1"/>
        <v/>
      </c>
      <c r="C979" s="47" t="str">
        <f>IF(A979="","",MIN(D979+Calculator!prev_prin_balance,Calculator!loan_payment+J979))</f>
        <v/>
      </c>
      <c r="D979" s="47" t="str">
        <f>IF(A979="","",ROUND($D$6/12*MAX(0,(Calculator!prev_prin_balance)),2))</f>
        <v/>
      </c>
      <c r="E979" s="47" t="str">
        <f t="shared" si="2"/>
        <v/>
      </c>
      <c r="F979" s="47" t="str">
        <f>IF(A979="","",ROUND(SUM(Calculator!prev_prin_balance,-E979),2))</f>
        <v/>
      </c>
      <c r="G979" s="69" t="str">
        <f t="shared" si="3"/>
        <v/>
      </c>
      <c r="H979" s="47" t="str">
        <f>IF(A979="","",IF(Calculator!prev_prin_balance=0,MIN(Calculator!prev_heloc_prin_balance+Calculator!prev_heloc_int_balance+K979,MAX(0,Calculator!free_cash_flow+Calculator!loan_payment))+IF($O$7="No",0,Calculator!loan_payment+$I$6),IF($O$7="No",Calculator!free_cash_flow,$I$5)))</f>
        <v/>
      </c>
      <c r="I979" s="47" t="str">
        <f>IF(A979="","",IF($O$7="Yes",$I$6+Calculator!loan_payment,0))</f>
        <v/>
      </c>
      <c r="J979" s="47" t="str">
        <f>IF(A979="","",IF(Calculator!prev_prin_balance&lt;=0,0,IF(Calculator!prev_heloc_prin_balance&lt;Calculator!free_cash_flow,MAX(0,MIN($O$6,D979+Calculator!prev_prin_balance+Calculator!loan_payment)),0)))</f>
        <v/>
      </c>
      <c r="K979" s="47" t="str">
        <f>IF(A979="","",ROUND((B979-Calculator!prev_date)*(Calculator!prev_heloc_rate/$O$8)*MAX(0,Calculator!prev_heloc_prin_balance),2))</f>
        <v/>
      </c>
      <c r="L979" s="47" t="str">
        <f>IF(A979="","",MAX(0,MIN(1*H979,Calculator!prev_heloc_int_balance+K979)))</f>
        <v/>
      </c>
      <c r="M979" s="47" t="str">
        <f>IF(A979="","",(Calculator!prev_heloc_int_balance+K979)-L979)</f>
        <v/>
      </c>
      <c r="N979" s="47" t="str">
        <f t="shared" si="4"/>
        <v/>
      </c>
      <c r="O979" s="47" t="str">
        <f>IF(A979="","",Calculator!prev_heloc_prin_balance-N979)</f>
        <v/>
      </c>
      <c r="P979" s="47" t="str">
        <f t="shared" si="16"/>
        <v/>
      </c>
      <c r="Q979" s="40"/>
      <c r="R979" s="67" t="str">
        <f t="shared" si="5"/>
        <v/>
      </c>
      <c r="S979" s="68" t="str">
        <f t="shared" si="6"/>
        <v/>
      </c>
      <c r="T979" s="47" t="str">
        <f t="shared" si="7"/>
        <v/>
      </c>
      <c r="U979" s="47" t="str">
        <f t="shared" si="8"/>
        <v/>
      </c>
      <c r="V979" s="47" t="str">
        <f t="shared" si="9"/>
        <v/>
      </c>
      <c r="W979" s="47" t="str">
        <f t="shared" si="10"/>
        <v/>
      </c>
      <c r="X979" s="40"/>
      <c r="Y979" s="67" t="str">
        <f t="shared" si="11"/>
        <v/>
      </c>
      <c r="Z979" s="68" t="str">
        <f t="shared" si="12"/>
        <v/>
      </c>
      <c r="AA979" s="47" t="str">
        <f>IF(Y979="","",MIN($D$9+Calculator!free_cash_flow,AD978+AB979))</f>
        <v/>
      </c>
      <c r="AB979" s="47" t="str">
        <f t="shared" si="13"/>
        <v/>
      </c>
      <c r="AC979" s="47" t="str">
        <f t="shared" si="14"/>
        <v/>
      </c>
      <c r="AD979" s="47" t="str">
        <f t="shared" si="15"/>
        <v/>
      </c>
    </row>
    <row r="980" ht="12.75" customHeight="1">
      <c r="A980" s="67" t="str">
        <f>IF(OR(Calculator!prev_total_owed&lt;=0,Calculator!prev_total_owed=""),"",Calculator!prev_pmt_num+1)</f>
        <v/>
      </c>
      <c r="B980" s="68" t="str">
        <f t="shared" si="1"/>
        <v/>
      </c>
      <c r="C980" s="47" t="str">
        <f>IF(A980="","",MIN(D980+Calculator!prev_prin_balance,Calculator!loan_payment+J980))</f>
        <v/>
      </c>
      <c r="D980" s="47" t="str">
        <f>IF(A980="","",ROUND($D$6/12*MAX(0,(Calculator!prev_prin_balance)),2))</f>
        <v/>
      </c>
      <c r="E980" s="47" t="str">
        <f t="shared" si="2"/>
        <v/>
      </c>
      <c r="F980" s="47" t="str">
        <f>IF(A980="","",ROUND(SUM(Calculator!prev_prin_balance,-E980),2))</f>
        <v/>
      </c>
      <c r="G980" s="69" t="str">
        <f t="shared" si="3"/>
        <v/>
      </c>
      <c r="H980" s="47" t="str">
        <f>IF(A980="","",IF(Calculator!prev_prin_balance=0,MIN(Calculator!prev_heloc_prin_balance+Calculator!prev_heloc_int_balance+K980,MAX(0,Calculator!free_cash_flow+Calculator!loan_payment))+IF($O$7="No",0,Calculator!loan_payment+$I$6),IF($O$7="No",Calculator!free_cash_flow,$I$5)))</f>
        <v/>
      </c>
      <c r="I980" s="47" t="str">
        <f>IF(A980="","",IF($O$7="Yes",$I$6+Calculator!loan_payment,0))</f>
        <v/>
      </c>
      <c r="J980" s="47" t="str">
        <f>IF(A980="","",IF(Calculator!prev_prin_balance&lt;=0,0,IF(Calculator!prev_heloc_prin_balance&lt;Calculator!free_cash_flow,MAX(0,MIN($O$6,D980+Calculator!prev_prin_balance+Calculator!loan_payment)),0)))</f>
        <v/>
      </c>
      <c r="K980" s="47" t="str">
        <f>IF(A980="","",ROUND((B980-Calculator!prev_date)*(Calculator!prev_heloc_rate/$O$8)*MAX(0,Calculator!prev_heloc_prin_balance),2))</f>
        <v/>
      </c>
      <c r="L980" s="47" t="str">
        <f>IF(A980="","",MAX(0,MIN(1*H980,Calculator!prev_heloc_int_balance+K980)))</f>
        <v/>
      </c>
      <c r="M980" s="47" t="str">
        <f>IF(A980="","",(Calculator!prev_heloc_int_balance+K980)-L980)</f>
        <v/>
      </c>
      <c r="N980" s="47" t="str">
        <f t="shared" si="4"/>
        <v/>
      </c>
      <c r="O980" s="47" t="str">
        <f>IF(A980="","",Calculator!prev_heloc_prin_balance-N980)</f>
        <v/>
      </c>
      <c r="P980" s="47" t="str">
        <f t="shared" si="16"/>
        <v/>
      </c>
      <c r="Q980" s="40"/>
      <c r="R980" s="67" t="str">
        <f t="shared" si="5"/>
        <v/>
      </c>
      <c r="S980" s="68" t="str">
        <f t="shared" si="6"/>
        <v/>
      </c>
      <c r="T980" s="47" t="str">
        <f t="shared" si="7"/>
        <v/>
      </c>
      <c r="U980" s="47" t="str">
        <f t="shared" si="8"/>
        <v/>
      </c>
      <c r="V980" s="47" t="str">
        <f t="shared" si="9"/>
        <v/>
      </c>
      <c r="W980" s="47" t="str">
        <f t="shared" si="10"/>
        <v/>
      </c>
      <c r="X980" s="40"/>
      <c r="Y980" s="67" t="str">
        <f t="shared" si="11"/>
        <v/>
      </c>
      <c r="Z980" s="68" t="str">
        <f t="shared" si="12"/>
        <v/>
      </c>
      <c r="AA980" s="47" t="str">
        <f>IF(Y980="","",MIN($D$9+Calculator!free_cash_flow,AD979+AB980))</f>
        <v/>
      </c>
      <c r="AB980" s="47" t="str">
        <f t="shared" si="13"/>
        <v/>
      </c>
      <c r="AC980" s="47" t="str">
        <f t="shared" si="14"/>
        <v/>
      </c>
      <c r="AD980" s="47" t="str">
        <f t="shared" si="15"/>
        <v/>
      </c>
    </row>
    <row r="981" ht="12.75" customHeight="1">
      <c r="A981" s="67" t="str">
        <f>IF(OR(Calculator!prev_total_owed&lt;=0,Calculator!prev_total_owed=""),"",Calculator!prev_pmt_num+1)</f>
        <v/>
      </c>
      <c r="B981" s="68" t="str">
        <f t="shared" si="1"/>
        <v/>
      </c>
      <c r="C981" s="47" t="str">
        <f>IF(A981="","",MIN(D981+Calculator!prev_prin_balance,Calculator!loan_payment+J981))</f>
        <v/>
      </c>
      <c r="D981" s="47" t="str">
        <f>IF(A981="","",ROUND($D$6/12*MAX(0,(Calculator!prev_prin_balance)),2))</f>
        <v/>
      </c>
      <c r="E981" s="47" t="str">
        <f t="shared" si="2"/>
        <v/>
      </c>
      <c r="F981" s="47" t="str">
        <f>IF(A981="","",ROUND(SUM(Calculator!prev_prin_balance,-E981),2))</f>
        <v/>
      </c>
      <c r="G981" s="69" t="str">
        <f t="shared" si="3"/>
        <v/>
      </c>
      <c r="H981" s="47" t="str">
        <f>IF(A981="","",IF(Calculator!prev_prin_balance=0,MIN(Calculator!prev_heloc_prin_balance+Calculator!prev_heloc_int_balance+K981,MAX(0,Calculator!free_cash_flow+Calculator!loan_payment))+IF($O$7="No",0,Calculator!loan_payment+$I$6),IF($O$7="No",Calculator!free_cash_flow,$I$5)))</f>
        <v/>
      </c>
      <c r="I981" s="47" t="str">
        <f>IF(A981="","",IF($O$7="Yes",$I$6+Calculator!loan_payment,0))</f>
        <v/>
      </c>
      <c r="J981" s="47" t="str">
        <f>IF(A981="","",IF(Calculator!prev_prin_balance&lt;=0,0,IF(Calculator!prev_heloc_prin_balance&lt;Calculator!free_cash_flow,MAX(0,MIN($O$6,D981+Calculator!prev_prin_balance+Calculator!loan_payment)),0)))</f>
        <v/>
      </c>
      <c r="K981" s="47" t="str">
        <f>IF(A981="","",ROUND((B981-Calculator!prev_date)*(Calculator!prev_heloc_rate/$O$8)*MAX(0,Calculator!prev_heloc_prin_balance),2))</f>
        <v/>
      </c>
      <c r="L981" s="47" t="str">
        <f>IF(A981="","",MAX(0,MIN(1*H981,Calculator!prev_heloc_int_balance+K981)))</f>
        <v/>
      </c>
      <c r="M981" s="47" t="str">
        <f>IF(A981="","",(Calculator!prev_heloc_int_balance+K981)-L981)</f>
        <v/>
      </c>
      <c r="N981" s="47" t="str">
        <f t="shared" si="4"/>
        <v/>
      </c>
      <c r="O981" s="47" t="str">
        <f>IF(A981="","",Calculator!prev_heloc_prin_balance-N981)</f>
        <v/>
      </c>
      <c r="P981" s="47" t="str">
        <f t="shared" si="16"/>
        <v/>
      </c>
      <c r="Q981" s="40"/>
      <c r="R981" s="67" t="str">
        <f t="shared" si="5"/>
        <v/>
      </c>
      <c r="S981" s="68" t="str">
        <f t="shared" si="6"/>
        <v/>
      </c>
      <c r="T981" s="47" t="str">
        <f t="shared" si="7"/>
        <v/>
      </c>
      <c r="U981" s="47" t="str">
        <f t="shared" si="8"/>
        <v/>
      </c>
      <c r="V981" s="47" t="str">
        <f t="shared" si="9"/>
        <v/>
      </c>
      <c r="W981" s="47" t="str">
        <f t="shared" si="10"/>
        <v/>
      </c>
      <c r="X981" s="40"/>
      <c r="Y981" s="67" t="str">
        <f t="shared" si="11"/>
        <v/>
      </c>
      <c r="Z981" s="68" t="str">
        <f t="shared" si="12"/>
        <v/>
      </c>
      <c r="AA981" s="47" t="str">
        <f>IF(Y981="","",MIN($D$9+Calculator!free_cash_flow,AD980+AB981))</f>
        <v/>
      </c>
      <c r="AB981" s="47" t="str">
        <f t="shared" si="13"/>
        <v/>
      </c>
      <c r="AC981" s="47" t="str">
        <f t="shared" si="14"/>
        <v/>
      </c>
      <c r="AD981" s="47" t="str">
        <f t="shared" si="15"/>
        <v/>
      </c>
    </row>
    <row r="982" ht="12.75" customHeight="1">
      <c r="A982" s="67" t="str">
        <f>IF(OR(Calculator!prev_total_owed&lt;=0,Calculator!prev_total_owed=""),"",Calculator!prev_pmt_num+1)</f>
        <v/>
      </c>
      <c r="B982" s="68" t="str">
        <f t="shared" si="1"/>
        <v/>
      </c>
      <c r="C982" s="47" t="str">
        <f>IF(A982="","",MIN(D982+Calculator!prev_prin_balance,Calculator!loan_payment+J982))</f>
        <v/>
      </c>
      <c r="D982" s="47" t="str">
        <f>IF(A982="","",ROUND($D$6/12*MAX(0,(Calculator!prev_prin_balance)),2))</f>
        <v/>
      </c>
      <c r="E982" s="47" t="str">
        <f t="shared" si="2"/>
        <v/>
      </c>
      <c r="F982" s="47" t="str">
        <f>IF(A982="","",ROUND(SUM(Calculator!prev_prin_balance,-E982),2))</f>
        <v/>
      </c>
      <c r="G982" s="69" t="str">
        <f t="shared" si="3"/>
        <v/>
      </c>
      <c r="H982" s="47" t="str">
        <f>IF(A982="","",IF(Calculator!prev_prin_balance=0,MIN(Calculator!prev_heloc_prin_balance+Calculator!prev_heloc_int_balance+K982,MAX(0,Calculator!free_cash_flow+Calculator!loan_payment))+IF($O$7="No",0,Calculator!loan_payment+$I$6),IF($O$7="No",Calculator!free_cash_flow,$I$5)))</f>
        <v/>
      </c>
      <c r="I982" s="47" t="str">
        <f>IF(A982="","",IF($O$7="Yes",$I$6+Calculator!loan_payment,0))</f>
        <v/>
      </c>
      <c r="J982" s="47" t="str">
        <f>IF(A982="","",IF(Calculator!prev_prin_balance&lt;=0,0,IF(Calculator!prev_heloc_prin_balance&lt;Calculator!free_cash_flow,MAX(0,MIN($O$6,D982+Calculator!prev_prin_balance+Calculator!loan_payment)),0)))</f>
        <v/>
      </c>
      <c r="K982" s="47" t="str">
        <f>IF(A982="","",ROUND((B982-Calculator!prev_date)*(Calculator!prev_heloc_rate/$O$8)*MAX(0,Calculator!prev_heloc_prin_balance),2))</f>
        <v/>
      </c>
      <c r="L982" s="47" t="str">
        <f>IF(A982="","",MAX(0,MIN(1*H982,Calculator!prev_heloc_int_balance+K982)))</f>
        <v/>
      </c>
      <c r="M982" s="47" t="str">
        <f>IF(A982="","",(Calculator!prev_heloc_int_balance+K982)-L982)</f>
        <v/>
      </c>
      <c r="N982" s="47" t="str">
        <f t="shared" si="4"/>
        <v/>
      </c>
      <c r="O982" s="47" t="str">
        <f>IF(A982="","",Calculator!prev_heloc_prin_balance-N982)</f>
        <v/>
      </c>
      <c r="P982" s="47" t="str">
        <f t="shared" si="16"/>
        <v/>
      </c>
      <c r="Q982" s="40"/>
      <c r="R982" s="67" t="str">
        <f t="shared" si="5"/>
        <v/>
      </c>
      <c r="S982" s="68" t="str">
        <f t="shared" si="6"/>
        <v/>
      </c>
      <c r="T982" s="47" t="str">
        <f t="shared" si="7"/>
        <v/>
      </c>
      <c r="U982" s="47" t="str">
        <f t="shared" si="8"/>
        <v/>
      </c>
      <c r="V982" s="47" t="str">
        <f t="shared" si="9"/>
        <v/>
      </c>
      <c r="W982" s="47" t="str">
        <f t="shared" si="10"/>
        <v/>
      </c>
      <c r="X982" s="40"/>
      <c r="Y982" s="67" t="str">
        <f t="shared" si="11"/>
        <v/>
      </c>
      <c r="Z982" s="68" t="str">
        <f t="shared" si="12"/>
        <v/>
      </c>
      <c r="AA982" s="47" t="str">
        <f>IF(Y982="","",MIN($D$9+Calculator!free_cash_flow,AD981+AB982))</f>
        <v/>
      </c>
      <c r="AB982" s="47" t="str">
        <f t="shared" si="13"/>
        <v/>
      </c>
      <c r="AC982" s="47" t="str">
        <f t="shared" si="14"/>
        <v/>
      </c>
      <c r="AD982" s="47" t="str">
        <f t="shared" si="15"/>
        <v/>
      </c>
    </row>
    <row r="983" ht="12.75" customHeight="1">
      <c r="A983" s="67" t="str">
        <f>IF(OR(Calculator!prev_total_owed&lt;=0,Calculator!prev_total_owed=""),"",Calculator!prev_pmt_num+1)</f>
        <v/>
      </c>
      <c r="B983" s="68" t="str">
        <f t="shared" si="1"/>
        <v/>
      </c>
      <c r="C983" s="47" t="str">
        <f>IF(A983="","",MIN(D983+Calculator!prev_prin_balance,Calculator!loan_payment+J983))</f>
        <v/>
      </c>
      <c r="D983" s="47" t="str">
        <f>IF(A983="","",ROUND($D$6/12*MAX(0,(Calculator!prev_prin_balance)),2))</f>
        <v/>
      </c>
      <c r="E983" s="47" t="str">
        <f t="shared" si="2"/>
        <v/>
      </c>
      <c r="F983" s="47" t="str">
        <f>IF(A983="","",ROUND(SUM(Calculator!prev_prin_balance,-E983),2))</f>
        <v/>
      </c>
      <c r="G983" s="69" t="str">
        <f t="shared" si="3"/>
        <v/>
      </c>
      <c r="H983" s="47" t="str">
        <f>IF(A983="","",IF(Calculator!prev_prin_balance=0,MIN(Calculator!prev_heloc_prin_balance+Calculator!prev_heloc_int_balance+K983,MAX(0,Calculator!free_cash_flow+Calculator!loan_payment))+IF($O$7="No",0,Calculator!loan_payment+$I$6),IF($O$7="No",Calculator!free_cash_flow,$I$5)))</f>
        <v/>
      </c>
      <c r="I983" s="47" t="str">
        <f>IF(A983="","",IF($O$7="Yes",$I$6+Calculator!loan_payment,0))</f>
        <v/>
      </c>
      <c r="J983" s="47" t="str">
        <f>IF(A983="","",IF(Calculator!prev_prin_balance&lt;=0,0,IF(Calculator!prev_heloc_prin_balance&lt;Calculator!free_cash_flow,MAX(0,MIN($O$6,D983+Calculator!prev_prin_balance+Calculator!loan_payment)),0)))</f>
        <v/>
      </c>
      <c r="K983" s="47" t="str">
        <f>IF(A983="","",ROUND((B983-Calculator!prev_date)*(Calculator!prev_heloc_rate/$O$8)*MAX(0,Calculator!prev_heloc_prin_balance),2))</f>
        <v/>
      </c>
      <c r="L983" s="47" t="str">
        <f>IF(A983="","",MAX(0,MIN(1*H983,Calculator!prev_heloc_int_balance+K983)))</f>
        <v/>
      </c>
      <c r="M983" s="47" t="str">
        <f>IF(A983="","",(Calculator!prev_heloc_int_balance+K983)-L983)</f>
        <v/>
      </c>
      <c r="N983" s="47" t="str">
        <f t="shared" si="4"/>
        <v/>
      </c>
      <c r="O983" s="47" t="str">
        <f>IF(A983="","",Calculator!prev_heloc_prin_balance-N983)</f>
        <v/>
      </c>
      <c r="P983" s="47" t="str">
        <f t="shared" si="16"/>
        <v/>
      </c>
      <c r="Q983" s="40"/>
      <c r="R983" s="67" t="str">
        <f t="shared" si="5"/>
        <v/>
      </c>
      <c r="S983" s="68" t="str">
        <f t="shared" si="6"/>
        <v/>
      </c>
      <c r="T983" s="47" t="str">
        <f t="shared" si="7"/>
        <v/>
      </c>
      <c r="U983" s="47" t="str">
        <f t="shared" si="8"/>
        <v/>
      </c>
      <c r="V983" s="47" t="str">
        <f t="shared" si="9"/>
        <v/>
      </c>
      <c r="W983" s="47" t="str">
        <f t="shared" si="10"/>
        <v/>
      </c>
      <c r="X983" s="40"/>
      <c r="Y983" s="67" t="str">
        <f t="shared" si="11"/>
        <v/>
      </c>
      <c r="Z983" s="68" t="str">
        <f t="shared" si="12"/>
        <v/>
      </c>
      <c r="AA983" s="47" t="str">
        <f>IF(Y983="","",MIN($D$9+Calculator!free_cash_flow,AD982+AB983))</f>
        <v/>
      </c>
      <c r="AB983" s="47" t="str">
        <f t="shared" si="13"/>
        <v/>
      </c>
      <c r="AC983" s="47" t="str">
        <f t="shared" si="14"/>
        <v/>
      </c>
      <c r="AD983" s="47" t="str">
        <f t="shared" si="15"/>
        <v/>
      </c>
    </row>
    <row r="984" ht="12.75" customHeight="1">
      <c r="A984" s="67" t="str">
        <f>IF(OR(Calculator!prev_total_owed&lt;=0,Calculator!prev_total_owed=""),"",Calculator!prev_pmt_num+1)</f>
        <v/>
      </c>
      <c r="B984" s="68" t="str">
        <f t="shared" si="1"/>
        <v/>
      </c>
      <c r="C984" s="47" t="str">
        <f>IF(A984="","",MIN(D984+Calculator!prev_prin_balance,Calculator!loan_payment+J984))</f>
        <v/>
      </c>
      <c r="D984" s="47" t="str">
        <f>IF(A984="","",ROUND($D$6/12*MAX(0,(Calculator!prev_prin_balance)),2))</f>
        <v/>
      </c>
      <c r="E984" s="47" t="str">
        <f t="shared" si="2"/>
        <v/>
      </c>
      <c r="F984" s="47" t="str">
        <f>IF(A984="","",ROUND(SUM(Calculator!prev_prin_balance,-E984),2))</f>
        <v/>
      </c>
      <c r="G984" s="69" t="str">
        <f t="shared" si="3"/>
        <v/>
      </c>
      <c r="H984" s="47" t="str">
        <f>IF(A984="","",IF(Calculator!prev_prin_balance=0,MIN(Calculator!prev_heloc_prin_balance+Calculator!prev_heloc_int_balance+K984,MAX(0,Calculator!free_cash_flow+Calculator!loan_payment))+IF($O$7="No",0,Calculator!loan_payment+$I$6),IF($O$7="No",Calculator!free_cash_flow,$I$5)))</f>
        <v/>
      </c>
      <c r="I984" s="47" t="str">
        <f>IF(A984="","",IF($O$7="Yes",$I$6+Calculator!loan_payment,0))</f>
        <v/>
      </c>
      <c r="J984" s="47" t="str">
        <f>IF(A984="","",IF(Calculator!prev_prin_balance&lt;=0,0,IF(Calculator!prev_heloc_prin_balance&lt;Calculator!free_cash_flow,MAX(0,MIN($O$6,D984+Calculator!prev_prin_balance+Calculator!loan_payment)),0)))</f>
        <v/>
      </c>
      <c r="K984" s="47" t="str">
        <f>IF(A984="","",ROUND((B984-Calculator!prev_date)*(Calculator!prev_heloc_rate/$O$8)*MAX(0,Calculator!prev_heloc_prin_balance),2))</f>
        <v/>
      </c>
      <c r="L984" s="47" t="str">
        <f>IF(A984="","",MAX(0,MIN(1*H984,Calculator!prev_heloc_int_balance+K984)))</f>
        <v/>
      </c>
      <c r="M984" s="47" t="str">
        <f>IF(A984="","",(Calculator!prev_heloc_int_balance+K984)-L984)</f>
        <v/>
      </c>
      <c r="N984" s="47" t="str">
        <f t="shared" si="4"/>
        <v/>
      </c>
      <c r="O984" s="47" t="str">
        <f>IF(A984="","",Calculator!prev_heloc_prin_balance-N984)</f>
        <v/>
      </c>
      <c r="P984" s="47" t="str">
        <f t="shared" si="16"/>
        <v/>
      </c>
      <c r="Q984" s="40"/>
      <c r="R984" s="67" t="str">
        <f t="shared" si="5"/>
        <v/>
      </c>
      <c r="S984" s="68" t="str">
        <f t="shared" si="6"/>
        <v/>
      </c>
      <c r="T984" s="47" t="str">
        <f t="shared" si="7"/>
        <v/>
      </c>
      <c r="U984" s="47" t="str">
        <f t="shared" si="8"/>
        <v/>
      </c>
      <c r="V984" s="47" t="str">
        <f t="shared" si="9"/>
        <v/>
      </c>
      <c r="W984" s="47" t="str">
        <f t="shared" si="10"/>
        <v/>
      </c>
      <c r="X984" s="40"/>
      <c r="Y984" s="67" t="str">
        <f t="shared" si="11"/>
        <v/>
      </c>
      <c r="Z984" s="68" t="str">
        <f t="shared" si="12"/>
        <v/>
      </c>
      <c r="AA984" s="47" t="str">
        <f>IF(Y984="","",MIN($D$9+Calculator!free_cash_flow,AD983+AB984))</f>
        <v/>
      </c>
      <c r="AB984" s="47" t="str">
        <f t="shared" si="13"/>
        <v/>
      </c>
      <c r="AC984" s="47" t="str">
        <f t="shared" si="14"/>
        <v/>
      </c>
      <c r="AD984" s="47" t="str">
        <f t="shared" si="15"/>
        <v/>
      </c>
    </row>
    <row r="985" ht="12.75" customHeight="1">
      <c r="A985" s="67" t="str">
        <f>IF(OR(Calculator!prev_total_owed&lt;=0,Calculator!prev_total_owed=""),"",Calculator!prev_pmt_num+1)</f>
        <v/>
      </c>
      <c r="B985" s="68" t="str">
        <f t="shared" si="1"/>
        <v/>
      </c>
      <c r="C985" s="47" t="str">
        <f>IF(A985="","",MIN(D985+Calculator!prev_prin_balance,Calculator!loan_payment+J985))</f>
        <v/>
      </c>
      <c r="D985" s="47" t="str">
        <f>IF(A985="","",ROUND($D$6/12*MAX(0,(Calculator!prev_prin_balance)),2))</f>
        <v/>
      </c>
      <c r="E985" s="47" t="str">
        <f t="shared" si="2"/>
        <v/>
      </c>
      <c r="F985" s="47" t="str">
        <f>IF(A985="","",ROUND(SUM(Calculator!prev_prin_balance,-E985),2))</f>
        <v/>
      </c>
      <c r="G985" s="69" t="str">
        <f t="shared" si="3"/>
        <v/>
      </c>
      <c r="H985" s="47" t="str">
        <f>IF(A985="","",IF(Calculator!prev_prin_balance=0,MIN(Calculator!prev_heloc_prin_balance+Calculator!prev_heloc_int_balance+K985,MAX(0,Calculator!free_cash_flow+Calculator!loan_payment))+IF($O$7="No",0,Calculator!loan_payment+$I$6),IF($O$7="No",Calculator!free_cash_flow,$I$5)))</f>
        <v/>
      </c>
      <c r="I985" s="47" t="str">
        <f>IF(A985="","",IF($O$7="Yes",$I$6+Calculator!loan_payment,0))</f>
        <v/>
      </c>
      <c r="J985" s="47" t="str">
        <f>IF(A985="","",IF(Calculator!prev_prin_balance&lt;=0,0,IF(Calculator!prev_heloc_prin_balance&lt;Calculator!free_cash_flow,MAX(0,MIN($O$6,D985+Calculator!prev_prin_balance+Calculator!loan_payment)),0)))</f>
        <v/>
      </c>
      <c r="K985" s="47" t="str">
        <f>IF(A985="","",ROUND((B985-Calculator!prev_date)*(Calculator!prev_heloc_rate/$O$8)*MAX(0,Calculator!prev_heloc_prin_balance),2))</f>
        <v/>
      </c>
      <c r="L985" s="47" t="str">
        <f>IF(A985="","",MAX(0,MIN(1*H985,Calculator!prev_heloc_int_balance+K985)))</f>
        <v/>
      </c>
      <c r="M985" s="47" t="str">
        <f>IF(A985="","",(Calculator!prev_heloc_int_balance+K985)-L985)</f>
        <v/>
      </c>
      <c r="N985" s="47" t="str">
        <f t="shared" si="4"/>
        <v/>
      </c>
      <c r="O985" s="47" t="str">
        <f>IF(A985="","",Calculator!prev_heloc_prin_balance-N985)</f>
        <v/>
      </c>
      <c r="P985" s="47" t="str">
        <f t="shared" si="16"/>
        <v/>
      </c>
      <c r="Q985" s="40"/>
      <c r="R985" s="67" t="str">
        <f t="shared" si="5"/>
        <v/>
      </c>
      <c r="S985" s="68" t="str">
        <f t="shared" si="6"/>
        <v/>
      </c>
      <c r="T985" s="47" t="str">
        <f t="shared" si="7"/>
        <v/>
      </c>
      <c r="U985" s="47" t="str">
        <f t="shared" si="8"/>
        <v/>
      </c>
      <c r="V985" s="47" t="str">
        <f t="shared" si="9"/>
        <v/>
      </c>
      <c r="W985" s="47" t="str">
        <f t="shared" si="10"/>
        <v/>
      </c>
      <c r="X985" s="40"/>
      <c r="Y985" s="67" t="str">
        <f t="shared" si="11"/>
        <v/>
      </c>
      <c r="Z985" s="68" t="str">
        <f t="shared" si="12"/>
        <v/>
      </c>
      <c r="AA985" s="47" t="str">
        <f>IF(Y985="","",MIN($D$9+Calculator!free_cash_flow,AD984+AB985))</f>
        <v/>
      </c>
      <c r="AB985" s="47" t="str">
        <f t="shared" si="13"/>
        <v/>
      </c>
      <c r="AC985" s="47" t="str">
        <f t="shared" si="14"/>
        <v/>
      </c>
      <c r="AD985" s="47" t="str">
        <f t="shared" si="15"/>
        <v/>
      </c>
    </row>
    <row r="986" ht="12.75" customHeight="1">
      <c r="A986" s="67" t="str">
        <f>IF(OR(Calculator!prev_total_owed&lt;=0,Calculator!prev_total_owed=""),"",Calculator!prev_pmt_num+1)</f>
        <v/>
      </c>
      <c r="B986" s="68" t="str">
        <f t="shared" si="1"/>
        <v/>
      </c>
      <c r="C986" s="47" t="str">
        <f>IF(A986="","",MIN(D986+Calculator!prev_prin_balance,Calculator!loan_payment+J986))</f>
        <v/>
      </c>
      <c r="D986" s="47" t="str">
        <f>IF(A986="","",ROUND($D$6/12*MAX(0,(Calculator!prev_prin_balance)),2))</f>
        <v/>
      </c>
      <c r="E986" s="47" t="str">
        <f t="shared" si="2"/>
        <v/>
      </c>
      <c r="F986" s="47" t="str">
        <f>IF(A986="","",ROUND(SUM(Calculator!prev_prin_balance,-E986),2))</f>
        <v/>
      </c>
      <c r="G986" s="69" t="str">
        <f t="shared" si="3"/>
        <v/>
      </c>
      <c r="H986" s="47" t="str">
        <f>IF(A986="","",IF(Calculator!prev_prin_balance=0,MIN(Calculator!prev_heloc_prin_balance+Calculator!prev_heloc_int_balance+K986,MAX(0,Calculator!free_cash_flow+Calculator!loan_payment))+IF($O$7="No",0,Calculator!loan_payment+$I$6),IF($O$7="No",Calculator!free_cash_flow,$I$5)))</f>
        <v/>
      </c>
      <c r="I986" s="47" t="str">
        <f>IF(A986="","",IF($O$7="Yes",$I$6+Calculator!loan_payment,0))</f>
        <v/>
      </c>
      <c r="J986" s="47" t="str">
        <f>IF(A986="","",IF(Calculator!prev_prin_balance&lt;=0,0,IF(Calculator!prev_heloc_prin_balance&lt;Calculator!free_cash_flow,MAX(0,MIN($O$6,D986+Calculator!prev_prin_balance+Calculator!loan_payment)),0)))</f>
        <v/>
      </c>
      <c r="K986" s="47" t="str">
        <f>IF(A986="","",ROUND((B986-Calculator!prev_date)*(Calculator!prev_heloc_rate/$O$8)*MAX(0,Calculator!prev_heloc_prin_balance),2))</f>
        <v/>
      </c>
      <c r="L986" s="47" t="str">
        <f>IF(A986="","",MAX(0,MIN(1*H986,Calculator!prev_heloc_int_balance+K986)))</f>
        <v/>
      </c>
      <c r="M986" s="47" t="str">
        <f>IF(A986="","",(Calculator!prev_heloc_int_balance+K986)-L986)</f>
        <v/>
      </c>
      <c r="N986" s="47" t="str">
        <f t="shared" si="4"/>
        <v/>
      </c>
      <c r="O986" s="47" t="str">
        <f>IF(A986="","",Calculator!prev_heloc_prin_balance-N986)</f>
        <v/>
      </c>
      <c r="P986" s="47" t="str">
        <f t="shared" si="16"/>
        <v/>
      </c>
      <c r="Q986" s="40"/>
      <c r="R986" s="67" t="str">
        <f t="shared" si="5"/>
        <v/>
      </c>
      <c r="S986" s="68" t="str">
        <f t="shared" si="6"/>
        <v/>
      </c>
      <c r="T986" s="47" t="str">
        <f t="shared" si="7"/>
        <v/>
      </c>
      <c r="U986" s="47" t="str">
        <f t="shared" si="8"/>
        <v/>
      </c>
      <c r="V986" s="47" t="str">
        <f t="shared" si="9"/>
        <v/>
      </c>
      <c r="W986" s="47" t="str">
        <f t="shared" si="10"/>
        <v/>
      </c>
      <c r="X986" s="40"/>
      <c r="Y986" s="67" t="str">
        <f t="shared" si="11"/>
        <v/>
      </c>
      <c r="Z986" s="68" t="str">
        <f t="shared" si="12"/>
        <v/>
      </c>
      <c r="AA986" s="47" t="str">
        <f>IF(Y986="","",MIN($D$9+Calculator!free_cash_flow,AD985+AB986))</f>
        <v/>
      </c>
      <c r="AB986" s="47" t="str">
        <f t="shared" si="13"/>
        <v/>
      </c>
      <c r="AC986" s="47" t="str">
        <f t="shared" si="14"/>
        <v/>
      </c>
      <c r="AD986" s="47" t="str">
        <f t="shared" si="15"/>
        <v/>
      </c>
    </row>
    <row r="987" ht="12.75" customHeight="1">
      <c r="A987" s="67" t="str">
        <f>IF(OR(Calculator!prev_total_owed&lt;=0,Calculator!prev_total_owed=""),"",Calculator!prev_pmt_num+1)</f>
        <v/>
      </c>
      <c r="B987" s="68" t="str">
        <f t="shared" si="1"/>
        <v/>
      </c>
      <c r="C987" s="47" t="str">
        <f>IF(A987="","",MIN(D987+Calculator!prev_prin_balance,Calculator!loan_payment+J987))</f>
        <v/>
      </c>
      <c r="D987" s="47" t="str">
        <f>IF(A987="","",ROUND($D$6/12*MAX(0,(Calculator!prev_prin_balance)),2))</f>
        <v/>
      </c>
      <c r="E987" s="47" t="str">
        <f t="shared" si="2"/>
        <v/>
      </c>
      <c r="F987" s="47" t="str">
        <f>IF(A987="","",ROUND(SUM(Calculator!prev_prin_balance,-E987),2))</f>
        <v/>
      </c>
      <c r="G987" s="69" t="str">
        <f t="shared" si="3"/>
        <v/>
      </c>
      <c r="H987" s="47" t="str">
        <f>IF(A987="","",IF(Calculator!prev_prin_balance=0,MIN(Calculator!prev_heloc_prin_balance+Calculator!prev_heloc_int_balance+K987,MAX(0,Calculator!free_cash_flow+Calculator!loan_payment))+IF($O$7="No",0,Calculator!loan_payment+$I$6),IF($O$7="No",Calculator!free_cash_flow,$I$5)))</f>
        <v/>
      </c>
      <c r="I987" s="47" t="str">
        <f>IF(A987="","",IF($O$7="Yes",$I$6+Calculator!loan_payment,0))</f>
        <v/>
      </c>
      <c r="J987" s="47" t="str">
        <f>IF(A987="","",IF(Calculator!prev_prin_balance&lt;=0,0,IF(Calculator!prev_heloc_prin_balance&lt;Calculator!free_cash_flow,MAX(0,MIN($O$6,D987+Calculator!prev_prin_balance+Calculator!loan_payment)),0)))</f>
        <v/>
      </c>
      <c r="K987" s="47" t="str">
        <f>IF(A987="","",ROUND((B987-Calculator!prev_date)*(Calculator!prev_heloc_rate/$O$8)*MAX(0,Calculator!prev_heloc_prin_balance),2))</f>
        <v/>
      </c>
      <c r="L987" s="47" t="str">
        <f>IF(A987="","",MAX(0,MIN(1*H987,Calculator!prev_heloc_int_balance+K987)))</f>
        <v/>
      </c>
      <c r="M987" s="47" t="str">
        <f>IF(A987="","",(Calculator!prev_heloc_int_balance+K987)-L987)</f>
        <v/>
      </c>
      <c r="N987" s="47" t="str">
        <f t="shared" si="4"/>
        <v/>
      </c>
      <c r="O987" s="47" t="str">
        <f>IF(A987="","",Calculator!prev_heloc_prin_balance-N987)</f>
        <v/>
      </c>
      <c r="P987" s="47" t="str">
        <f t="shared" si="16"/>
        <v/>
      </c>
      <c r="Q987" s="40"/>
      <c r="R987" s="67" t="str">
        <f t="shared" si="5"/>
        <v/>
      </c>
      <c r="S987" s="68" t="str">
        <f t="shared" si="6"/>
        <v/>
      </c>
      <c r="T987" s="47" t="str">
        <f t="shared" si="7"/>
        <v/>
      </c>
      <c r="U987" s="47" t="str">
        <f t="shared" si="8"/>
        <v/>
      </c>
      <c r="V987" s="47" t="str">
        <f t="shared" si="9"/>
        <v/>
      </c>
      <c r="W987" s="47" t="str">
        <f t="shared" si="10"/>
        <v/>
      </c>
      <c r="X987" s="40"/>
      <c r="Y987" s="67" t="str">
        <f t="shared" si="11"/>
        <v/>
      </c>
      <c r="Z987" s="68" t="str">
        <f t="shared" si="12"/>
        <v/>
      </c>
      <c r="AA987" s="47" t="str">
        <f>IF(Y987="","",MIN($D$9+Calculator!free_cash_flow,AD986+AB987))</f>
        <v/>
      </c>
      <c r="AB987" s="47" t="str">
        <f t="shared" si="13"/>
        <v/>
      </c>
      <c r="AC987" s="47" t="str">
        <f t="shared" si="14"/>
        <v/>
      </c>
      <c r="AD987" s="47" t="str">
        <f t="shared" si="15"/>
        <v/>
      </c>
    </row>
    <row r="988" ht="12.75" customHeight="1">
      <c r="A988" s="67" t="str">
        <f>IF(OR(Calculator!prev_total_owed&lt;=0,Calculator!prev_total_owed=""),"",Calculator!prev_pmt_num+1)</f>
        <v/>
      </c>
      <c r="B988" s="68" t="str">
        <f t="shared" si="1"/>
        <v/>
      </c>
      <c r="C988" s="47" t="str">
        <f>IF(A988="","",MIN(D988+Calculator!prev_prin_balance,Calculator!loan_payment+J988))</f>
        <v/>
      </c>
      <c r="D988" s="47" t="str">
        <f>IF(A988="","",ROUND($D$6/12*MAX(0,(Calculator!prev_prin_balance)),2))</f>
        <v/>
      </c>
      <c r="E988" s="47" t="str">
        <f t="shared" si="2"/>
        <v/>
      </c>
      <c r="F988" s="47" t="str">
        <f>IF(A988="","",ROUND(SUM(Calculator!prev_prin_balance,-E988),2))</f>
        <v/>
      </c>
      <c r="G988" s="69" t="str">
        <f t="shared" si="3"/>
        <v/>
      </c>
      <c r="H988" s="47" t="str">
        <f>IF(A988="","",IF(Calculator!prev_prin_balance=0,MIN(Calculator!prev_heloc_prin_balance+Calculator!prev_heloc_int_balance+K988,MAX(0,Calculator!free_cash_flow+Calculator!loan_payment))+IF($O$7="No",0,Calculator!loan_payment+$I$6),IF($O$7="No",Calculator!free_cash_flow,$I$5)))</f>
        <v/>
      </c>
      <c r="I988" s="47" t="str">
        <f>IF(A988="","",IF($O$7="Yes",$I$6+Calculator!loan_payment,0))</f>
        <v/>
      </c>
      <c r="J988" s="47" t="str">
        <f>IF(A988="","",IF(Calculator!prev_prin_balance&lt;=0,0,IF(Calculator!prev_heloc_prin_balance&lt;Calculator!free_cash_flow,MAX(0,MIN($O$6,D988+Calculator!prev_prin_balance+Calculator!loan_payment)),0)))</f>
        <v/>
      </c>
      <c r="K988" s="47" t="str">
        <f>IF(A988="","",ROUND((B988-Calculator!prev_date)*(Calculator!prev_heloc_rate/$O$8)*MAX(0,Calculator!prev_heloc_prin_balance),2))</f>
        <v/>
      </c>
      <c r="L988" s="47" t="str">
        <f>IF(A988="","",MAX(0,MIN(1*H988,Calculator!prev_heloc_int_balance+K988)))</f>
        <v/>
      </c>
      <c r="M988" s="47" t="str">
        <f>IF(A988="","",(Calculator!prev_heloc_int_balance+K988)-L988)</f>
        <v/>
      </c>
      <c r="N988" s="47" t="str">
        <f t="shared" si="4"/>
        <v/>
      </c>
      <c r="O988" s="47" t="str">
        <f>IF(A988="","",Calculator!prev_heloc_prin_balance-N988)</f>
        <v/>
      </c>
      <c r="P988" s="47" t="str">
        <f t="shared" si="16"/>
        <v/>
      </c>
      <c r="Q988" s="40"/>
      <c r="R988" s="67" t="str">
        <f t="shared" si="5"/>
        <v/>
      </c>
      <c r="S988" s="68" t="str">
        <f t="shared" si="6"/>
        <v/>
      </c>
      <c r="T988" s="47" t="str">
        <f t="shared" si="7"/>
        <v/>
      </c>
      <c r="U988" s="47" t="str">
        <f t="shared" si="8"/>
        <v/>
      </c>
      <c r="V988" s="47" t="str">
        <f t="shared" si="9"/>
        <v/>
      </c>
      <c r="W988" s="47" t="str">
        <f t="shared" si="10"/>
        <v/>
      </c>
      <c r="X988" s="40"/>
      <c r="Y988" s="67" t="str">
        <f t="shared" si="11"/>
        <v/>
      </c>
      <c r="Z988" s="68" t="str">
        <f t="shared" si="12"/>
        <v/>
      </c>
      <c r="AA988" s="47" t="str">
        <f>IF(Y988="","",MIN($D$9+Calculator!free_cash_flow,AD987+AB988))</f>
        <v/>
      </c>
      <c r="AB988" s="47" t="str">
        <f t="shared" si="13"/>
        <v/>
      </c>
      <c r="AC988" s="47" t="str">
        <f t="shared" si="14"/>
        <v/>
      </c>
      <c r="AD988" s="47" t="str">
        <f t="shared" si="15"/>
        <v/>
      </c>
    </row>
    <row r="989" ht="12.75" customHeight="1">
      <c r="A989" s="67" t="str">
        <f>IF(OR(Calculator!prev_total_owed&lt;=0,Calculator!prev_total_owed=""),"",Calculator!prev_pmt_num+1)</f>
        <v/>
      </c>
      <c r="B989" s="68" t="str">
        <f t="shared" si="1"/>
        <v/>
      </c>
      <c r="C989" s="47" t="str">
        <f>IF(A989="","",MIN(D989+Calculator!prev_prin_balance,Calculator!loan_payment+J989))</f>
        <v/>
      </c>
      <c r="D989" s="47" t="str">
        <f>IF(A989="","",ROUND($D$6/12*MAX(0,(Calculator!prev_prin_balance)),2))</f>
        <v/>
      </c>
      <c r="E989" s="47" t="str">
        <f t="shared" si="2"/>
        <v/>
      </c>
      <c r="F989" s="47" t="str">
        <f>IF(A989="","",ROUND(SUM(Calculator!prev_prin_balance,-E989),2))</f>
        <v/>
      </c>
      <c r="G989" s="69" t="str">
        <f t="shared" si="3"/>
        <v/>
      </c>
      <c r="H989" s="47" t="str">
        <f>IF(A989="","",IF(Calculator!prev_prin_balance=0,MIN(Calculator!prev_heloc_prin_balance+Calculator!prev_heloc_int_balance+K989,MAX(0,Calculator!free_cash_flow+Calculator!loan_payment))+IF($O$7="No",0,Calculator!loan_payment+$I$6),IF($O$7="No",Calculator!free_cash_flow,$I$5)))</f>
        <v/>
      </c>
      <c r="I989" s="47" t="str">
        <f>IF(A989="","",IF($O$7="Yes",$I$6+Calculator!loan_payment,0))</f>
        <v/>
      </c>
      <c r="J989" s="47" t="str">
        <f>IF(A989="","",IF(Calculator!prev_prin_balance&lt;=0,0,IF(Calculator!prev_heloc_prin_balance&lt;Calculator!free_cash_flow,MAX(0,MIN($O$6,D989+Calculator!prev_prin_balance+Calculator!loan_payment)),0)))</f>
        <v/>
      </c>
      <c r="K989" s="47" t="str">
        <f>IF(A989="","",ROUND((B989-Calculator!prev_date)*(Calculator!prev_heloc_rate/$O$8)*MAX(0,Calculator!prev_heloc_prin_balance),2))</f>
        <v/>
      </c>
      <c r="L989" s="47" t="str">
        <f>IF(A989="","",MAX(0,MIN(1*H989,Calculator!prev_heloc_int_balance+K989)))</f>
        <v/>
      </c>
      <c r="M989" s="47" t="str">
        <f>IF(A989="","",(Calculator!prev_heloc_int_balance+K989)-L989)</f>
        <v/>
      </c>
      <c r="N989" s="47" t="str">
        <f t="shared" si="4"/>
        <v/>
      </c>
      <c r="O989" s="47" t="str">
        <f>IF(A989="","",Calculator!prev_heloc_prin_balance-N989)</f>
        <v/>
      </c>
      <c r="P989" s="47" t="str">
        <f t="shared" si="16"/>
        <v/>
      </c>
      <c r="Q989" s="40"/>
      <c r="R989" s="67" t="str">
        <f t="shared" si="5"/>
        <v/>
      </c>
      <c r="S989" s="68" t="str">
        <f t="shared" si="6"/>
        <v/>
      </c>
      <c r="T989" s="47" t="str">
        <f t="shared" si="7"/>
        <v/>
      </c>
      <c r="U989" s="47" t="str">
        <f t="shared" si="8"/>
        <v/>
      </c>
      <c r="V989" s="47" t="str">
        <f t="shared" si="9"/>
        <v/>
      </c>
      <c r="W989" s="47" t="str">
        <f t="shared" si="10"/>
        <v/>
      </c>
      <c r="X989" s="40"/>
      <c r="Y989" s="67" t="str">
        <f t="shared" si="11"/>
        <v/>
      </c>
      <c r="Z989" s="68" t="str">
        <f t="shared" si="12"/>
        <v/>
      </c>
      <c r="AA989" s="47" t="str">
        <f>IF(Y989="","",MIN($D$9+Calculator!free_cash_flow,AD988+AB989))</f>
        <v/>
      </c>
      <c r="AB989" s="47" t="str">
        <f t="shared" si="13"/>
        <v/>
      </c>
      <c r="AC989" s="47" t="str">
        <f t="shared" si="14"/>
        <v/>
      </c>
      <c r="AD989" s="47" t="str">
        <f t="shared" si="15"/>
        <v/>
      </c>
    </row>
    <row r="990" ht="12.75" customHeight="1">
      <c r="A990" s="67" t="str">
        <f>IF(OR(Calculator!prev_total_owed&lt;=0,Calculator!prev_total_owed=""),"",Calculator!prev_pmt_num+1)</f>
        <v/>
      </c>
      <c r="B990" s="68" t="str">
        <f t="shared" si="1"/>
        <v/>
      </c>
      <c r="C990" s="47" t="str">
        <f>IF(A990="","",MIN(D990+Calculator!prev_prin_balance,Calculator!loan_payment+J990))</f>
        <v/>
      </c>
      <c r="D990" s="47" t="str">
        <f>IF(A990="","",ROUND($D$6/12*MAX(0,(Calculator!prev_prin_balance)),2))</f>
        <v/>
      </c>
      <c r="E990" s="47" t="str">
        <f t="shared" si="2"/>
        <v/>
      </c>
      <c r="F990" s="47" t="str">
        <f>IF(A990="","",ROUND(SUM(Calculator!prev_prin_balance,-E990),2))</f>
        <v/>
      </c>
      <c r="G990" s="69" t="str">
        <f t="shared" si="3"/>
        <v/>
      </c>
      <c r="H990" s="47" t="str">
        <f>IF(A990="","",IF(Calculator!prev_prin_balance=0,MIN(Calculator!prev_heloc_prin_balance+Calculator!prev_heloc_int_balance+K990,MAX(0,Calculator!free_cash_flow+Calculator!loan_payment))+IF($O$7="No",0,Calculator!loan_payment+$I$6),IF($O$7="No",Calculator!free_cash_flow,$I$5)))</f>
        <v/>
      </c>
      <c r="I990" s="47" t="str">
        <f>IF(A990="","",IF($O$7="Yes",$I$6+Calculator!loan_payment,0))</f>
        <v/>
      </c>
      <c r="J990" s="47" t="str">
        <f>IF(A990="","",IF(Calculator!prev_prin_balance&lt;=0,0,IF(Calculator!prev_heloc_prin_balance&lt;Calculator!free_cash_flow,MAX(0,MIN($O$6,D990+Calculator!prev_prin_balance+Calculator!loan_payment)),0)))</f>
        <v/>
      </c>
      <c r="K990" s="47" t="str">
        <f>IF(A990="","",ROUND((B990-Calculator!prev_date)*(Calculator!prev_heloc_rate/$O$8)*MAX(0,Calculator!prev_heloc_prin_balance),2))</f>
        <v/>
      </c>
      <c r="L990" s="47" t="str">
        <f>IF(A990="","",MAX(0,MIN(1*H990,Calculator!prev_heloc_int_balance+K990)))</f>
        <v/>
      </c>
      <c r="M990" s="47" t="str">
        <f>IF(A990="","",(Calculator!prev_heloc_int_balance+K990)-L990)</f>
        <v/>
      </c>
      <c r="N990" s="47" t="str">
        <f t="shared" si="4"/>
        <v/>
      </c>
      <c r="O990" s="47" t="str">
        <f>IF(A990="","",Calculator!prev_heloc_prin_balance-N990)</f>
        <v/>
      </c>
      <c r="P990" s="47" t="str">
        <f t="shared" si="16"/>
        <v/>
      </c>
      <c r="Q990" s="40"/>
      <c r="R990" s="67" t="str">
        <f t="shared" si="5"/>
        <v/>
      </c>
      <c r="S990" s="68" t="str">
        <f t="shared" si="6"/>
        <v/>
      </c>
      <c r="T990" s="47" t="str">
        <f t="shared" si="7"/>
        <v/>
      </c>
      <c r="U990" s="47" t="str">
        <f t="shared" si="8"/>
        <v/>
      </c>
      <c r="V990" s="47" t="str">
        <f t="shared" si="9"/>
        <v/>
      </c>
      <c r="W990" s="47" t="str">
        <f t="shared" si="10"/>
        <v/>
      </c>
      <c r="X990" s="40"/>
      <c r="Y990" s="67" t="str">
        <f t="shared" si="11"/>
        <v/>
      </c>
      <c r="Z990" s="68" t="str">
        <f t="shared" si="12"/>
        <v/>
      </c>
      <c r="AA990" s="47" t="str">
        <f>IF(Y990="","",MIN($D$9+Calculator!free_cash_flow,AD989+AB990))</f>
        <v/>
      </c>
      <c r="AB990" s="47" t="str">
        <f t="shared" si="13"/>
        <v/>
      </c>
      <c r="AC990" s="47" t="str">
        <f t="shared" si="14"/>
        <v/>
      </c>
      <c r="AD990" s="47" t="str">
        <f t="shared" si="15"/>
        <v/>
      </c>
    </row>
    <row r="991" ht="12.75" customHeight="1">
      <c r="A991" s="67" t="str">
        <f>IF(OR(Calculator!prev_total_owed&lt;=0,Calculator!prev_total_owed=""),"",Calculator!prev_pmt_num+1)</f>
        <v/>
      </c>
      <c r="B991" s="68" t="str">
        <f t="shared" si="1"/>
        <v/>
      </c>
      <c r="C991" s="47" t="str">
        <f>IF(A991="","",MIN(D991+Calculator!prev_prin_balance,Calculator!loan_payment+J991))</f>
        <v/>
      </c>
      <c r="D991" s="47" t="str">
        <f>IF(A991="","",ROUND($D$6/12*MAX(0,(Calculator!prev_prin_balance)),2))</f>
        <v/>
      </c>
      <c r="E991" s="47" t="str">
        <f t="shared" si="2"/>
        <v/>
      </c>
      <c r="F991" s="47" t="str">
        <f>IF(A991="","",ROUND(SUM(Calculator!prev_prin_balance,-E991),2))</f>
        <v/>
      </c>
      <c r="G991" s="69" t="str">
        <f t="shared" si="3"/>
        <v/>
      </c>
      <c r="H991" s="47" t="str">
        <f>IF(A991="","",IF(Calculator!prev_prin_balance=0,MIN(Calculator!prev_heloc_prin_balance+Calculator!prev_heloc_int_balance+K991,MAX(0,Calculator!free_cash_flow+Calculator!loan_payment))+IF($O$7="No",0,Calculator!loan_payment+$I$6),IF($O$7="No",Calculator!free_cash_flow,$I$5)))</f>
        <v/>
      </c>
      <c r="I991" s="47" t="str">
        <f>IF(A991="","",IF($O$7="Yes",$I$6+Calculator!loan_payment,0))</f>
        <v/>
      </c>
      <c r="J991" s="47" t="str">
        <f>IF(A991="","",IF(Calculator!prev_prin_balance&lt;=0,0,IF(Calculator!prev_heloc_prin_balance&lt;Calculator!free_cash_flow,MAX(0,MIN($O$6,D991+Calculator!prev_prin_balance+Calculator!loan_payment)),0)))</f>
        <v/>
      </c>
      <c r="K991" s="47" t="str">
        <f>IF(A991="","",ROUND((B991-Calculator!prev_date)*(Calculator!prev_heloc_rate/$O$8)*MAX(0,Calculator!prev_heloc_prin_balance),2))</f>
        <v/>
      </c>
      <c r="L991" s="47" t="str">
        <f>IF(A991="","",MAX(0,MIN(1*H991,Calculator!prev_heloc_int_balance+K991)))</f>
        <v/>
      </c>
      <c r="M991" s="47" t="str">
        <f>IF(A991="","",(Calculator!prev_heloc_int_balance+K991)-L991)</f>
        <v/>
      </c>
      <c r="N991" s="47" t="str">
        <f t="shared" si="4"/>
        <v/>
      </c>
      <c r="O991" s="47" t="str">
        <f>IF(A991="","",Calculator!prev_heloc_prin_balance-N991)</f>
        <v/>
      </c>
      <c r="P991" s="47" t="str">
        <f t="shared" si="16"/>
        <v/>
      </c>
      <c r="Q991" s="40"/>
      <c r="R991" s="67" t="str">
        <f t="shared" si="5"/>
        <v/>
      </c>
      <c r="S991" s="68" t="str">
        <f t="shared" si="6"/>
        <v/>
      </c>
      <c r="T991" s="47" t="str">
        <f t="shared" si="7"/>
        <v/>
      </c>
      <c r="U991" s="47" t="str">
        <f t="shared" si="8"/>
        <v/>
      </c>
      <c r="V991" s="47" t="str">
        <f t="shared" si="9"/>
        <v/>
      </c>
      <c r="W991" s="47" t="str">
        <f t="shared" si="10"/>
        <v/>
      </c>
      <c r="X991" s="40"/>
      <c r="Y991" s="67" t="str">
        <f t="shared" si="11"/>
        <v/>
      </c>
      <c r="Z991" s="68" t="str">
        <f t="shared" si="12"/>
        <v/>
      </c>
      <c r="AA991" s="47" t="str">
        <f>IF(Y991="","",MIN($D$9+Calculator!free_cash_flow,AD990+AB991))</f>
        <v/>
      </c>
      <c r="AB991" s="47" t="str">
        <f t="shared" si="13"/>
        <v/>
      </c>
      <c r="AC991" s="47" t="str">
        <f t="shared" si="14"/>
        <v/>
      </c>
      <c r="AD991" s="47" t="str">
        <f t="shared" si="15"/>
        <v/>
      </c>
    </row>
    <row r="992" ht="12.75" customHeight="1">
      <c r="A992" s="67" t="str">
        <f>IF(OR(Calculator!prev_total_owed&lt;=0,Calculator!prev_total_owed=""),"",Calculator!prev_pmt_num+1)</f>
        <v/>
      </c>
      <c r="B992" s="68" t="str">
        <f t="shared" si="1"/>
        <v/>
      </c>
      <c r="C992" s="47" t="str">
        <f>IF(A992="","",MIN(D992+Calculator!prev_prin_balance,Calculator!loan_payment+J992))</f>
        <v/>
      </c>
      <c r="D992" s="47" t="str">
        <f>IF(A992="","",ROUND($D$6/12*MAX(0,(Calculator!prev_prin_balance)),2))</f>
        <v/>
      </c>
      <c r="E992" s="47" t="str">
        <f t="shared" si="2"/>
        <v/>
      </c>
      <c r="F992" s="47" t="str">
        <f>IF(A992="","",ROUND(SUM(Calculator!prev_prin_balance,-E992),2))</f>
        <v/>
      </c>
      <c r="G992" s="69" t="str">
        <f t="shared" si="3"/>
        <v/>
      </c>
      <c r="H992" s="47" t="str">
        <f>IF(A992="","",IF(Calculator!prev_prin_balance=0,MIN(Calculator!prev_heloc_prin_balance+Calculator!prev_heloc_int_balance+K992,MAX(0,Calculator!free_cash_flow+Calculator!loan_payment))+IF($O$7="No",0,Calculator!loan_payment+$I$6),IF($O$7="No",Calculator!free_cash_flow,$I$5)))</f>
        <v/>
      </c>
      <c r="I992" s="47" t="str">
        <f>IF(A992="","",IF($O$7="Yes",$I$6+Calculator!loan_payment,0))</f>
        <v/>
      </c>
      <c r="J992" s="47" t="str">
        <f>IF(A992="","",IF(Calculator!prev_prin_balance&lt;=0,0,IF(Calculator!prev_heloc_prin_balance&lt;Calculator!free_cash_flow,MAX(0,MIN($O$6,D992+Calculator!prev_prin_balance+Calculator!loan_payment)),0)))</f>
        <v/>
      </c>
      <c r="K992" s="47" t="str">
        <f>IF(A992="","",ROUND((B992-Calculator!prev_date)*(Calculator!prev_heloc_rate/$O$8)*MAX(0,Calculator!prev_heloc_prin_balance),2))</f>
        <v/>
      </c>
      <c r="L992" s="47" t="str">
        <f>IF(A992="","",MAX(0,MIN(1*H992,Calculator!prev_heloc_int_balance+K992)))</f>
        <v/>
      </c>
      <c r="M992" s="47" t="str">
        <f>IF(A992="","",(Calculator!prev_heloc_int_balance+K992)-L992)</f>
        <v/>
      </c>
      <c r="N992" s="47" t="str">
        <f t="shared" si="4"/>
        <v/>
      </c>
      <c r="O992" s="47" t="str">
        <f>IF(A992="","",Calculator!prev_heloc_prin_balance-N992)</f>
        <v/>
      </c>
      <c r="P992" s="47" t="str">
        <f t="shared" si="16"/>
        <v/>
      </c>
      <c r="Q992" s="40"/>
      <c r="R992" s="67" t="str">
        <f t="shared" si="5"/>
        <v/>
      </c>
      <c r="S992" s="68" t="str">
        <f t="shared" si="6"/>
        <v/>
      </c>
      <c r="T992" s="47" t="str">
        <f t="shared" si="7"/>
        <v/>
      </c>
      <c r="U992" s="47" t="str">
        <f t="shared" si="8"/>
        <v/>
      </c>
      <c r="V992" s="47" t="str">
        <f t="shared" si="9"/>
        <v/>
      </c>
      <c r="W992" s="47" t="str">
        <f t="shared" si="10"/>
        <v/>
      </c>
      <c r="X992" s="40"/>
      <c r="Y992" s="67" t="str">
        <f t="shared" si="11"/>
        <v/>
      </c>
      <c r="Z992" s="68" t="str">
        <f t="shared" si="12"/>
        <v/>
      </c>
      <c r="AA992" s="47" t="str">
        <f>IF(Y992="","",MIN($D$9+Calculator!free_cash_flow,AD991+AB992))</f>
        <v/>
      </c>
      <c r="AB992" s="47" t="str">
        <f t="shared" si="13"/>
        <v/>
      </c>
      <c r="AC992" s="47" t="str">
        <f t="shared" si="14"/>
        <v/>
      </c>
      <c r="AD992" s="47" t="str">
        <f t="shared" si="15"/>
        <v/>
      </c>
    </row>
    <row r="993" ht="12.75" customHeight="1">
      <c r="A993" s="67" t="str">
        <f>IF(OR(Calculator!prev_total_owed&lt;=0,Calculator!prev_total_owed=""),"",Calculator!prev_pmt_num+1)</f>
        <v/>
      </c>
      <c r="B993" s="68" t="str">
        <f t="shared" si="1"/>
        <v/>
      </c>
      <c r="C993" s="47" t="str">
        <f>IF(A993="","",MIN(D993+Calculator!prev_prin_balance,Calculator!loan_payment+J993))</f>
        <v/>
      </c>
      <c r="D993" s="47" t="str">
        <f>IF(A993="","",ROUND($D$6/12*MAX(0,(Calculator!prev_prin_balance)),2))</f>
        <v/>
      </c>
      <c r="E993" s="47" t="str">
        <f t="shared" si="2"/>
        <v/>
      </c>
      <c r="F993" s="47" t="str">
        <f>IF(A993="","",ROUND(SUM(Calculator!prev_prin_balance,-E993),2))</f>
        <v/>
      </c>
      <c r="G993" s="69" t="str">
        <f t="shared" si="3"/>
        <v/>
      </c>
      <c r="H993" s="47" t="str">
        <f>IF(A993="","",IF(Calculator!prev_prin_balance=0,MIN(Calculator!prev_heloc_prin_balance+Calculator!prev_heloc_int_balance+K993,MAX(0,Calculator!free_cash_flow+Calculator!loan_payment))+IF($O$7="No",0,Calculator!loan_payment+$I$6),IF($O$7="No",Calculator!free_cash_flow,$I$5)))</f>
        <v/>
      </c>
      <c r="I993" s="47" t="str">
        <f>IF(A993="","",IF($O$7="Yes",$I$6+Calculator!loan_payment,0))</f>
        <v/>
      </c>
      <c r="J993" s="47" t="str">
        <f>IF(A993="","",IF(Calculator!prev_prin_balance&lt;=0,0,IF(Calculator!prev_heloc_prin_balance&lt;Calculator!free_cash_flow,MAX(0,MIN($O$6,D993+Calculator!prev_prin_balance+Calculator!loan_payment)),0)))</f>
        <v/>
      </c>
      <c r="K993" s="47" t="str">
        <f>IF(A993="","",ROUND((B993-Calculator!prev_date)*(Calculator!prev_heloc_rate/$O$8)*MAX(0,Calculator!prev_heloc_prin_balance),2))</f>
        <v/>
      </c>
      <c r="L993" s="47" t="str">
        <f>IF(A993="","",MAX(0,MIN(1*H993,Calculator!prev_heloc_int_balance+K993)))</f>
        <v/>
      </c>
      <c r="M993" s="47" t="str">
        <f>IF(A993="","",(Calculator!prev_heloc_int_balance+K993)-L993)</f>
        <v/>
      </c>
      <c r="N993" s="47" t="str">
        <f t="shared" si="4"/>
        <v/>
      </c>
      <c r="O993" s="47" t="str">
        <f>IF(A993="","",Calculator!prev_heloc_prin_balance-N993)</f>
        <v/>
      </c>
      <c r="P993" s="47" t="str">
        <f t="shared" si="16"/>
        <v/>
      </c>
      <c r="Q993" s="40"/>
      <c r="R993" s="67" t="str">
        <f t="shared" si="5"/>
        <v/>
      </c>
      <c r="S993" s="68" t="str">
        <f t="shared" si="6"/>
        <v/>
      </c>
      <c r="T993" s="47" t="str">
        <f t="shared" si="7"/>
        <v/>
      </c>
      <c r="U993" s="47" t="str">
        <f t="shared" si="8"/>
        <v/>
      </c>
      <c r="V993" s="47" t="str">
        <f t="shared" si="9"/>
        <v/>
      </c>
      <c r="W993" s="47" t="str">
        <f t="shared" si="10"/>
        <v/>
      </c>
      <c r="X993" s="40"/>
      <c r="Y993" s="67" t="str">
        <f t="shared" si="11"/>
        <v/>
      </c>
      <c r="Z993" s="68" t="str">
        <f t="shared" si="12"/>
        <v/>
      </c>
      <c r="AA993" s="47" t="str">
        <f>IF(Y993="","",MIN($D$9+Calculator!free_cash_flow,AD992+AB993))</f>
        <v/>
      </c>
      <c r="AB993" s="47" t="str">
        <f t="shared" si="13"/>
        <v/>
      </c>
      <c r="AC993" s="47" t="str">
        <f t="shared" si="14"/>
        <v/>
      </c>
      <c r="AD993" s="47" t="str">
        <f t="shared" si="15"/>
        <v/>
      </c>
    </row>
    <row r="994" ht="12.75" customHeight="1">
      <c r="A994" s="67" t="str">
        <f>IF(OR(Calculator!prev_total_owed&lt;=0,Calculator!prev_total_owed=""),"",Calculator!prev_pmt_num+1)</f>
        <v/>
      </c>
      <c r="B994" s="68" t="str">
        <f t="shared" si="1"/>
        <v/>
      </c>
      <c r="C994" s="47" t="str">
        <f>IF(A994="","",MIN(D994+Calculator!prev_prin_balance,Calculator!loan_payment+J994))</f>
        <v/>
      </c>
      <c r="D994" s="47" t="str">
        <f>IF(A994="","",ROUND($D$6/12*MAX(0,(Calculator!prev_prin_balance)),2))</f>
        <v/>
      </c>
      <c r="E994" s="47" t="str">
        <f t="shared" si="2"/>
        <v/>
      </c>
      <c r="F994" s="47" t="str">
        <f>IF(A994="","",ROUND(SUM(Calculator!prev_prin_balance,-E994),2))</f>
        <v/>
      </c>
      <c r="G994" s="69" t="str">
        <f t="shared" si="3"/>
        <v/>
      </c>
      <c r="H994" s="47" t="str">
        <f>IF(A994="","",IF(Calculator!prev_prin_balance=0,MIN(Calculator!prev_heloc_prin_balance+Calculator!prev_heloc_int_balance+K994,MAX(0,Calculator!free_cash_flow+Calculator!loan_payment))+IF($O$7="No",0,Calculator!loan_payment+$I$6),IF($O$7="No",Calculator!free_cash_flow,$I$5)))</f>
        <v/>
      </c>
      <c r="I994" s="47" t="str">
        <f>IF(A994="","",IF($O$7="Yes",$I$6+Calculator!loan_payment,0))</f>
        <v/>
      </c>
      <c r="J994" s="47" t="str">
        <f>IF(A994="","",IF(Calculator!prev_prin_balance&lt;=0,0,IF(Calculator!prev_heloc_prin_balance&lt;Calculator!free_cash_flow,MAX(0,MIN($O$6,D994+Calculator!prev_prin_balance+Calculator!loan_payment)),0)))</f>
        <v/>
      </c>
      <c r="K994" s="47" t="str">
        <f>IF(A994="","",ROUND((B994-Calculator!prev_date)*(Calculator!prev_heloc_rate/$O$8)*MAX(0,Calculator!prev_heloc_prin_balance),2))</f>
        <v/>
      </c>
      <c r="L994" s="47" t="str">
        <f>IF(A994="","",MAX(0,MIN(1*H994,Calculator!prev_heloc_int_balance+K994)))</f>
        <v/>
      </c>
      <c r="M994" s="47" t="str">
        <f>IF(A994="","",(Calculator!prev_heloc_int_balance+K994)-L994)</f>
        <v/>
      </c>
      <c r="N994" s="47" t="str">
        <f t="shared" si="4"/>
        <v/>
      </c>
      <c r="O994" s="47" t="str">
        <f>IF(A994="","",Calculator!prev_heloc_prin_balance-N994)</f>
        <v/>
      </c>
      <c r="P994" s="47" t="str">
        <f t="shared" si="16"/>
        <v/>
      </c>
      <c r="Q994" s="40"/>
      <c r="R994" s="67" t="str">
        <f t="shared" si="5"/>
        <v/>
      </c>
      <c r="S994" s="68" t="str">
        <f t="shared" si="6"/>
        <v/>
      </c>
      <c r="T994" s="47" t="str">
        <f t="shared" si="7"/>
        <v/>
      </c>
      <c r="U994" s="47" t="str">
        <f t="shared" si="8"/>
        <v/>
      </c>
      <c r="V994" s="47" t="str">
        <f t="shared" si="9"/>
        <v/>
      </c>
      <c r="W994" s="47" t="str">
        <f t="shared" si="10"/>
        <v/>
      </c>
      <c r="X994" s="40"/>
      <c r="Y994" s="67" t="str">
        <f t="shared" si="11"/>
        <v/>
      </c>
      <c r="Z994" s="68" t="str">
        <f t="shared" si="12"/>
        <v/>
      </c>
      <c r="AA994" s="47" t="str">
        <f>IF(Y994="","",MIN($D$9+Calculator!free_cash_flow,AD993+AB994))</f>
        <v/>
      </c>
      <c r="AB994" s="47" t="str">
        <f t="shared" si="13"/>
        <v/>
      </c>
      <c r="AC994" s="47" t="str">
        <f t="shared" si="14"/>
        <v/>
      </c>
      <c r="AD994" s="47" t="str">
        <f t="shared" si="15"/>
        <v/>
      </c>
    </row>
    <row r="995" ht="12.75" customHeight="1">
      <c r="A995" s="67" t="str">
        <f>IF(OR(Calculator!prev_total_owed&lt;=0,Calculator!prev_total_owed=""),"",Calculator!prev_pmt_num+1)</f>
        <v/>
      </c>
      <c r="B995" s="68" t="str">
        <f t="shared" si="1"/>
        <v/>
      </c>
      <c r="C995" s="47" t="str">
        <f>IF(A995="","",MIN(D995+Calculator!prev_prin_balance,Calculator!loan_payment+J995))</f>
        <v/>
      </c>
      <c r="D995" s="47" t="str">
        <f>IF(A995="","",ROUND($D$6/12*MAX(0,(Calculator!prev_prin_balance)),2))</f>
        <v/>
      </c>
      <c r="E995" s="47" t="str">
        <f t="shared" si="2"/>
        <v/>
      </c>
      <c r="F995" s="47" t="str">
        <f>IF(A995="","",ROUND(SUM(Calculator!prev_prin_balance,-E995),2))</f>
        <v/>
      </c>
      <c r="G995" s="69" t="str">
        <f t="shared" si="3"/>
        <v/>
      </c>
      <c r="H995" s="47" t="str">
        <f>IF(A995="","",IF(Calculator!prev_prin_balance=0,MIN(Calculator!prev_heloc_prin_balance+Calculator!prev_heloc_int_balance+K995,MAX(0,Calculator!free_cash_flow+Calculator!loan_payment))+IF($O$7="No",0,Calculator!loan_payment+$I$6),IF($O$7="No",Calculator!free_cash_flow,$I$5)))</f>
        <v/>
      </c>
      <c r="I995" s="47" t="str">
        <f>IF(A995="","",IF($O$7="Yes",$I$6+Calculator!loan_payment,0))</f>
        <v/>
      </c>
      <c r="J995" s="47" t="str">
        <f>IF(A995="","",IF(Calculator!prev_prin_balance&lt;=0,0,IF(Calculator!prev_heloc_prin_balance&lt;Calculator!free_cash_flow,MAX(0,MIN($O$6,D995+Calculator!prev_prin_balance+Calculator!loan_payment)),0)))</f>
        <v/>
      </c>
      <c r="K995" s="47" t="str">
        <f>IF(A995="","",ROUND((B995-Calculator!prev_date)*(Calculator!prev_heloc_rate/$O$8)*MAX(0,Calculator!prev_heloc_prin_balance),2))</f>
        <v/>
      </c>
      <c r="L995" s="47" t="str">
        <f>IF(A995="","",MAX(0,MIN(1*H995,Calculator!prev_heloc_int_balance+K995)))</f>
        <v/>
      </c>
      <c r="M995" s="47" t="str">
        <f>IF(A995="","",(Calculator!prev_heloc_int_balance+K995)-L995)</f>
        <v/>
      </c>
      <c r="N995" s="47" t="str">
        <f t="shared" si="4"/>
        <v/>
      </c>
      <c r="O995" s="47" t="str">
        <f>IF(A995="","",Calculator!prev_heloc_prin_balance-N995)</f>
        <v/>
      </c>
      <c r="P995" s="47" t="str">
        <f t="shared" si="16"/>
        <v/>
      </c>
      <c r="Q995" s="40"/>
      <c r="R995" s="67" t="str">
        <f t="shared" si="5"/>
        <v/>
      </c>
      <c r="S995" s="68" t="str">
        <f t="shared" si="6"/>
        <v/>
      </c>
      <c r="T995" s="47" t="str">
        <f t="shared" si="7"/>
        <v/>
      </c>
      <c r="U995" s="47" t="str">
        <f t="shared" si="8"/>
        <v/>
      </c>
      <c r="V995" s="47" t="str">
        <f t="shared" si="9"/>
        <v/>
      </c>
      <c r="W995" s="47" t="str">
        <f t="shared" si="10"/>
        <v/>
      </c>
      <c r="X995" s="40"/>
      <c r="Y995" s="67" t="str">
        <f t="shared" si="11"/>
        <v/>
      </c>
      <c r="Z995" s="68" t="str">
        <f t="shared" si="12"/>
        <v/>
      </c>
      <c r="AA995" s="47" t="str">
        <f>IF(Y995="","",MIN($D$9+Calculator!free_cash_flow,AD994+AB995))</f>
        <v/>
      </c>
      <c r="AB995" s="47" t="str">
        <f t="shared" si="13"/>
        <v/>
      </c>
      <c r="AC995" s="47" t="str">
        <f t="shared" si="14"/>
        <v/>
      </c>
      <c r="AD995" s="47" t="str">
        <f t="shared" si="15"/>
        <v/>
      </c>
    </row>
    <row r="996" ht="12.75" customHeight="1">
      <c r="A996" s="67" t="str">
        <f>IF(OR(Calculator!prev_total_owed&lt;=0,Calculator!prev_total_owed=""),"",Calculator!prev_pmt_num+1)</f>
        <v/>
      </c>
      <c r="B996" s="68" t="str">
        <f t="shared" si="1"/>
        <v/>
      </c>
      <c r="C996" s="47" t="str">
        <f>IF(A996="","",MIN(D996+Calculator!prev_prin_balance,Calculator!loan_payment+J996))</f>
        <v/>
      </c>
      <c r="D996" s="47" t="str">
        <f>IF(A996="","",ROUND($D$6/12*MAX(0,(Calculator!prev_prin_balance)),2))</f>
        <v/>
      </c>
      <c r="E996" s="47" t="str">
        <f t="shared" si="2"/>
        <v/>
      </c>
      <c r="F996" s="47" t="str">
        <f>IF(A996="","",ROUND(SUM(Calculator!prev_prin_balance,-E996),2))</f>
        <v/>
      </c>
      <c r="G996" s="69" t="str">
        <f t="shared" si="3"/>
        <v/>
      </c>
      <c r="H996" s="47" t="str">
        <f>IF(A996="","",IF(Calculator!prev_prin_balance=0,MIN(Calculator!prev_heloc_prin_balance+Calculator!prev_heloc_int_balance+K996,MAX(0,Calculator!free_cash_flow+Calculator!loan_payment))+IF($O$7="No",0,Calculator!loan_payment+$I$6),IF($O$7="No",Calculator!free_cash_flow,$I$5)))</f>
        <v/>
      </c>
      <c r="I996" s="47" t="str">
        <f>IF(A996="","",IF($O$7="Yes",$I$6+Calculator!loan_payment,0))</f>
        <v/>
      </c>
      <c r="J996" s="47" t="str">
        <f>IF(A996="","",IF(Calculator!prev_prin_balance&lt;=0,0,IF(Calculator!prev_heloc_prin_balance&lt;Calculator!free_cash_flow,MAX(0,MIN($O$6,D996+Calculator!prev_prin_balance+Calculator!loan_payment)),0)))</f>
        <v/>
      </c>
      <c r="K996" s="47" t="str">
        <f>IF(A996="","",ROUND((B996-Calculator!prev_date)*(Calculator!prev_heloc_rate/$O$8)*MAX(0,Calculator!prev_heloc_prin_balance),2))</f>
        <v/>
      </c>
      <c r="L996" s="47" t="str">
        <f>IF(A996="","",MAX(0,MIN(1*H996,Calculator!prev_heloc_int_balance+K996)))</f>
        <v/>
      </c>
      <c r="M996" s="47" t="str">
        <f>IF(A996="","",(Calculator!prev_heloc_int_balance+K996)-L996)</f>
        <v/>
      </c>
      <c r="N996" s="47" t="str">
        <f t="shared" si="4"/>
        <v/>
      </c>
      <c r="O996" s="47" t="str">
        <f>IF(A996="","",Calculator!prev_heloc_prin_balance-N996)</f>
        <v/>
      </c>
      <c r="P996" s="47" t="str">
        <f t="shared" si="16"/>
        <v/>
      </c>
      <c r="Q996" s="40"/>
      <c r="R996" s="67" t="str">
        <f t="shared" si="5"/>
        <v/>
      </c>
      <c r="S996" s="68" t="str">
        <f t="shared" si="6"/>
        <v/>
      </c>
      <c r="T996" s="47" t="str">
        <f t="shared" si="7"/>
        <v/>
      </c>
      <c r="U996" s="47" t="str">
        <f t="shared" si="8"/>
        <v/>
      </c>
      <c r="V996" s="47" t="str">
        <f t="shared" si="9"/>
        <v/>
      </c>
      <c r="W996" s="47" t="str">
        <f t="shared" si="10"/>
        <v/>
      </c>
      <c r="X996" s="40"/>
      <c r="Y996" s="67" t="str">
        <f t="shared" si="11"/>
        <v/>
      </c>
      <c r="Z996" s="68" t="str">
        <f t="shared" si="12"/>
        <v/>
      </c>
      <c r="AA996" s="47" t="str">
        <f>IF(Y996="","",MIN($D$9+Calculator!free_cash_flow,AD995+AB996))</f>
        <v/>
      </c>
      <c r="AB996" s="47" t="str">
        <f t="shared" si="13"/>
        <v/>
      </c>
      <c r="AC996" s="47" t="str">
        <f t="shared" si="14"/>
        <v/>
      </c>
      <c r="AD996" s="47" t="str">
        <f t="shared" si="15"/>
        <v/>
      </c>
    </row>
    <row r="997" ht="12.75" customHeight="1">
      <c r="A997" s="67" t="str">
        <f>IF(OR(Calculator!prev_total_owed&lt;=0,Calculator!prev_total_owed=""),"",Calculator!prev_pmt_num+1)</f>
        <v/>
      </c>
      <c r="B997" s="68" t="str">
        <f t="shared" si="1"/>
        <v/>
      </c>
      <c r="C997" s="47" t="str">
        <f>IF(A997="","",MIN(D997+Calculator!prev_prin_balance,Calculator!loan_payment+J997))</f>
        <v/>
      </c>
      <c r="D997" s="47" t="str">
        <f>IF(A997="","",ROUND($D$6/12*MAX(0,(Calculator!prev_prin_balance)),2))</f>
        <v/>
      </c>
      <c r="E997" s="47" t="str">
        <f t="shared" si="2"/>
        <v/>
      </c>
      <c r="F997" s="47" t="str">
        <f>IF(A997="","",ROUND(SUM(Calculator!prev_prin_balance,-E997),2))</f>
        <v/>
      </c>
      <c r="G997" s="69" t="str">
        <f t="shared" si="3"/>
        <v/>
      </c>
      <c r="H997" s="47" t="str">
        <f>IF(A997="","",IF(Calculator!prev_prin_balance=0,MIN(Calculator!prev_heloc_prin_balance+Calculator!prev_heloc_int_balance+K997,MAX(0,Calculator!free_cash_flow+Calculator!loan_payment))+IF($O$7="No",0,Calculator!loan_payment+$I$6),IF($O$7="No",Calculator!free_cash_flow,$I$5)))</f>
        <v/>
      </c>
      <c r="I997" s="47" t="str">
        <f>IF(A997="","",IF($O$7="Yes",$I$6+Calculator!loan_payment,0))</f>
        <v/>
      </c>
      <c r="J997" s="47" t="str">
        <f>IF(A997="","",IF(Calculator!prev_prin_balance&lt;=0,0,IF(Calculator!prev_heloc_prin_balance&lt;Calculator!free_cash_flow,MAX(0,MIN($O$6,D997+Calculator!prev_prin_balance+Calculator!loan_payment)),0)))</f>
        <v/>
      </c>
      <c r="K997" s="47" t="str">
        <f>IF(A997="","",ROUND((B997-Calculator!prev_date)*(Calculator!prev_heloc_rate/$O$8)*MAX(0,Calculator!prev_heloc_prin_balance),2))</f>
        <v/>
      </c>
      <c r="L997" s="47" t="str">
        <f>IF(A997="","",MAX(0,MIN(1*H997,Calculator!prev_heloc_int_balance+K997)))</f>
        <v/>
      </c>
      <c r="M997" s="47" t="str">
        <f>IF(A997="","",(Calculator!prev_heloc_int_balance+K997)-L997)</f>
        <v/>
      </c>
      <c r="N997" s="47" t="str">
        <f t="shared" si="4"/>
        <v/>
      </c>
      <c r="O997" s="47" t="str">
        <f>IF(A997="","",Calculator!prev_heloc_prin_balance-N997)</f>
        <v/>
      </c>
      <c r="P997" s="47" t="str">
        <f t="shared" si="16"/>
        <v/>
      </c>
      <c r="Q997" s="40"/>
      <c r="R997" s="67" t="str">
        <f t="shared" si="5"/>
        <v/>
      </c>
      <c r="S997" s="68" t="str">
        <f t="shared" si="6"/>
        <v/>
      </c>
      <c r="T997" s="47" t="str">
        <f t="shared" si="7"/>
        <v/>
      </c>
      <c r="U997" s="47" t="str">
        <f t="shared" si="8"/>
        <v/>
      </c>
      <c r="V997" s="47" t="str">
        <f t="shared" si="9"/>
        <v/>
      </c>
      <c r="W997" s="47" t="str">
        <f t="shared" si="10"/>
        <v/>
      </c>
      <c r="X997" s="40"/>
      <c r="Y997" s="67" t="str">
        <f t="shared" si="11"/>
        <v/>
      </c>
      <c r="Z997" s="68" t="str">
        <f t="shared" si="12"/>
        <v/>
      </c>
      <c r="AA997" s="47" t="str">
        <f>IF(Y997="","",MIN($D$9+Calculator!free_cash_flow,AD996+AB997))</f>
        <v/>
      </c>
      <c r="AB997" s="47" t="str">
        <f t="shared" si="13"/>
        <v/>
      </c>
      <c r="AC997" s="47" t="str">
        <f t="shared" si="14"/>
        <v/>
      </c>
      <c r="AD997" s="47" t="str">
        <f t="shared" si="15"/>
        <v/>
      </c>
    </row>
    <row r="998" ht="12.75" customHeight="1">
      <c r="A998" s="67" t="str">
        <f>IF(OR(Calculator!prev_total_owed&lt;=0,Calculator!prev_total_owed=""),"",Calculator!prev_pmt_num+1)</f>
        <v/>
      </c>
      <c r="B998" s="68" t="str">
        <f t="shared" si="1"/>
        <v/>
      </c>
      <c r="C998" s="47" t="str">
        <f>IF(A998="","",MIN(D998+Calculator!prev_prin_balance,Calculator!loan_payment+J998))</f>
        <v/>
      </c>
      <c r="D998" s="47" t="str">
        <f>IF(A998="","",ROUND($D$6/12*MAX(0,(Calculator!prev_prin_balance)),2))</f>
        <v/>
      </c>
      <c r="E998" s="47" t="str">
        <f t="shared" si="2"/>
        <v/>
      </c>
      <c r="F998" s="47" t="str">
        <f>IF(A998="","",ROUND(SUM(Calculator!prev_prin_balance,-E998),2))</f>
        <v/>
      </c>
      <c r="G998" s="69" t="str">
        <f t="shared" si="3"/>
        <v/>
      </c>
      <c r="H998" s="47" t="str">
        <f>IF(A998="","",IF(Calculator!prev_prin_balance=0,MIN(Calculator!prev_heloc_prin_balance+Calculator!prev_heloc_int_balance+K998,MAX(0,Calculator!free_cash_flow+Calculator!loan_payment))+IF($O$7="No",0,Calculator!loan_payment+$I$6),IF($O$7="No",Calculator!free_cash_flow,$I$5)))</f>
        <v/>
      </c>
      <c r="I998" s="47" t="str">
        <f>IF(A998="","",IF($O$7="Yes",$I$6+Calculator!loan_payment,0))</f>
        <v/>
      </c>
      <c r="J998" s="47" t="str">
        <f>IF(A998="","",IF(Calculator!prev_prin_balance&lt;=0,0,IF(Calculator!prev_heloc_prin_balance&lt;Calculator!free_cash_flow,MAX(0,MIN($O$6,D998+Calculator!prev_prin_balance+Calculator!loan_payment)),0)))</f>
        <v/>
      </c>
      <c r="K998" s="47" t="str">
        <f>IF(A998="","",ROUND((B998-Calculator!prev_date)*(Calculator!prev_heloc_rate/$O$8)*MAX(0,Calculator!prev_heloc_prin_balance),2))</f>
        <v/>
      </c>
      <c r="L998" s="47" t="str">
        <f>IF(A998="","",MAX(0,MIN(1*H998,Calculator!prev_heloc_int_balance+K998)))</f>
        <v/>
      </c>
      <c r="M998" s="47" t="str">
        <f>IF(A998="","",(Calculator!prev_heloc_int_balance+K998)-L998)</f>
        <v/>
      </c>
      <c r="N998" s="47" t="str">
        <f t="shared" si="4"/>
        <v/>
      </c>
      <c r="O998" s="47" t="str">
        <f>IF(A998="","",Calculator!prev_heloc_prin_balance-N998)</f>
        <v/>
      </c>
      <c r="P998" s="47" t="str">
        <f t="shared" si="16"/>
        <v/>
      </c>
      <c r="Q998" s="40"/>
      <c r="R998" s="67" t="str">
        <f t="shared" si="5"/>
        <v/>
      </c>
      <c r="S998" s="68" t="str">
        <f t="shared" si="6"/>
        <v/>
      </c>
      <c r="T998" s="47" t="str">
        <f t="shared" si="7"/>
        <v/>
      </c>
      <c r="U998" s="47" t="str">
        <f t="shared" si="8"/>
        <v/>
      </c>
      <c r="V998" s="47" t="str">
        <f t="shared" si="9"/>
        <v/>
      </c>
      <c r="W998" s="47" t="str">
        <f t="shared" si="10"/>
        <v/>
      </c>
      <c r="X998" s="40"/>
      <c r="Y998" s="67" t="str">
        <f t="shared" si="11"/>
        <v/>
      </c>
      <c r="Z998" s="68" t="str">
        <f t="shared" si="12"/>
        <v/>
      </c>
      <c r="AA998" s="47" t="str">
        <f>IF(Y998="","",MIN($D$9+Calculator!free_cash_flow,AD997+AB998))</f>
        <v/>
      </c>
      <c r="AB998" s="47" t="str">
        <f t="shared" si="13"/>
        <v/>
      </c>
      <c r="AC998" s="47" t="str">
        <f t="shared" si="14"/>
        <v/>
      </c>
      <c r="AD998" s="47" t="str">
        <f t="shared" si="15"/>
        <v/>
      </c>
    </row>
    <row r="999" ht="12.75" customHeight="1">
      <c r="A999" s="67" t="str">
        <f>IF(OR(Calculator!prev_total_owed&lt;=0,Calculator!prev_total_owed=""),"",Calculator!prev_pmt_num+1)</f>
        <v/>
      </c>
      <c r="B999" s="68" t="str">
        <f t="shared" si="1"/>
        <v/>
      </c>
      <c r="C999" s="47" t="str">
        <f>IF(A999="","",MIN(D999+Calculator!prev_prin_balance,Calculator!loan_payment+J999))</f>
        <v/>
      </c>
      <c r="D999" s="47" t="str">
        <f>IF(A999="","",ROUND($D$6/12*MAX(0,(Calculator!prev_prin_balance)),2))</f>
        <v/>
      </c>
      <c r="E999" s="47" t="str">
        <f t="shared" si="2"/>
        <v/>
      </c>
      <c r="F999" s="47" t="str">
        <f>IF(A999="","",ROUND(SUM(Calculator!prev_prin_balance,-E999),2))</f>
        <v/>
      </c>
      <c r="G999" s="69" t="str">
        <f t="shared" si="3"/>
        <v/>
      </c>
      <c r="H999" s="47" t="str">
        <f>IF(A999="","",IF(Calculator!prev_prin_balance=0,MIN(Calculator!prev_heloc_prin_balance+Calculator!prev_heloc_int_balance+K999,MAX(0,Calculator!free_cash_flow+Calculator!loan_payment))+IF($O$7="No",0,Calculator!loan_payment+$I$6),IF($O$7="No",Calculator!free_cash_flow,$I$5)))</f>
        <v/>
      </c>
      <c r="I999" s="47" t="str">
        <f>IF(A999="","",IF($O$7="Yes",$I$6+Calculator!loan_payment,0))</f>
        <v/>
      </c>
      <c r="J999" s="47" t="str">
        <f>IF(A999="","",IF(Calculator!prev_prin_balance&lt;=0,0,IF(Calculator!prev_heloc_prin_balance&lt;Calculator!free_cash_flow,MAX(0,MIN($O$6,D999+Calculator!prev_prin_balance+Calculator!loan_payment)),0)))</f>
        <v/>
      </c>
      <c r="K999" s="47" t="str">
        <f>IF(A999="","",ROUND((B999-Calculator!prev_date)*(Calculator!prev_heloc_rate/$O$8)*MAX(0,Calculator!prev_heloc_prin_balance),2))</f>
        <v/>
      </c>
      <c r="L999" s="47" t="str">
        <f>IF(A999="","",MAX(0,MIN(1*H999,Calculator!prev_heloc_int_balance+K999)))</f>
        <v/>
      </c>
      <c r="M999" s="47" t="str">
        <f>IF(A999="","",(Calculator!prev_heloc_int_balance+K999)-L999)</f>
        <v/>
      </c>
      <c r="N999" s="47" t="str">
        <f t="shared" si="4"/>
        <v/>
      </c>
      <c r="O999" s="47" t="str">
        <f>IF(A999="","",Calculator!prev_heloc_prin_balance-N999)</f>
        <v/>
      </c>
      <c r="P999" s="47" t="str">
        <f t="shared" si="16"/>
        <v/>
      </c>
      <c r="Q999" s="40"/>
      <c r="R999" s="67" t="str">
        <f t="shared" si="5"/>
        <v/>
      </c>
      <c r="S999" s="68" t="str">
        <f t="shared" si="6"/>
        <v/>
      </c>
      <c r="T999" s="47" t="str">
        <f t="shared" si="7"/>
        <v/>
      </c>
      <c r="U999" s="47" t="str">
        <f t="shared" si="8"/>
        <v/>
      </c>
      <c r="V999" s="47" t="str">
        <f t="shared" si="9"/>
        <v/>
      </c>
      <c r="W999" s="47" t="str">
        <f t="shared" si="10"/>
        <v/>
      </c>
      <c r="X999" s="40"/>
      <c r="Y999" s="67" t="str">
        <f t="shared" si="11"/>
        <v/>
      </c>
      <c r="Z999" s="68" t="str">
        <f t="shared" si="12"/>
        <v/>
      </c>
      <c r="AA999" s="47" t="str">
        <f>IF(Y999="","",MIN($D$9+Calculator!free_cash_flow,AD998+AB999))</f>
        <v/>
      </c>
      <c r="AB999" s="47" t="str">
        <f t="shared" si="13"/>
        <v/>
      </c>
      <c r="AC999" s="47" t="str">
        <f t="shared" si="14"/>
        <v/>
      </c>
      <c r="AD999" s="47" t="str">
        <f t="shared" si="15"/>
        <v/>
      </c>
    </row>
    <row r="1000" ht="12.75" customHeight="1">
      <c r="A1000" s="67" t="str">
        <f>IF(OR(Calculator!prev_total_owed&lt;=0,Calculator!prev_total_owed=""),"",Calculator!prev_pmt_num+1)</f>
        <v/>
      </c>
      <c r="B1000" s="68" t="str">
        <f t="shared" si="1"/>
        <v/>
      </c>
      <c r="C1000" s="47" t="str">
        <f>IF(A1000="","",MIN(D1000+Calculator!prev_prin_balance,Calculator!loan_payment+J1000))</f>
        <v/>
      </c>
      <c r="D1000" s="47" t="str">
        <f>IF(A1000="","",ROUND($D$6/12*MAX(0,(Calculator!prev_prin_balance)),2))</f>
        <v/>
      </c>
      <c r="E1000" s="47" t="str">
        <f t="shared" si="2"/>
        <v/>
      </c>
      <c r="F1000" s="47" t="str">
        <f>IF(A1000="","",ROUND(SUM(Calculator!prev_prin_balance,-E1000),2))</f>
        <v/>
      </c>
      <c r="G1000" s="69" t="str">
        <f t="shared" si="3"/>
        <v/>
      </c>
      <c r="H1000" s="47" t="str">
        <f>IF(A1000="","",IF(Calculator!prev_prin_balance=0,MIN(Calculator!prev_heloc_prin_balance+Calculator!prev_heloc_int_balance+K1000,MAX(0,Calculator!free_cash_flow+Calculator!loan_payment))+IF($O$7="No",0,Calculator!loan_payment+$I$6),IF($O$7="No",Calculator!free_cash_flow,$I$5)))</f>
        <v/>
      </c>
      <c r="I1000" s="47" t="str">
        <f>IF(A1000="","",IF($O$7="Yes",$I$6+Calculator!loan_payment,0))</f>
        <v/>
      </c>
      <c r="J1000" s="47" t="str">
        <f>IF(A1000="","",IF(Calculator!prev_prin_balance&lt;=0,0,IF(Calculator!prev_heloc_prin_balance&lt;Calculator!free_cash_flow,MAX(0,MIN($O$6,D1000+Calculator!prev_prin_balance+Calculator!loan_payment)),0)))</f>
        <v/>
      </c>
      <c r="K1000" s="47" t="str">
        <f>IF(A1000="","",ROUND((B1000-Calculator!prev_date)*(Calculator!prev_heloc_rate/$O$8)*MAX(0,Calculator!prev_heloc_prin_balance),2))</f>
        <v/>
      </c>
      <c r="L1000" s="47" t="str">
        <f>IF(A1000="","",MAX(0,MIN(1*H1000,Calculator!prev_heloc_int_balance+K1000)))</f>
        <v/>
      </c>
      <c r="M1000" s="47" t="str">
        <f>IF(A1000="","",(Calculator!prev_heloc_int_balance+K1000)-L1000)</f>
        <v/>
      </c>
      <c r="N1000" s="47" t="str">
        <f t="shared" si="4"/>
        <v/>
      </c>
      <c r="O1000" s="47" t="str">
        <f>IF(A1000="","",Calculator!prev_heloc_prin_balance-N1000)</f>
        <v/>
      </c>
      <c r="P1000" s="47" t="str">
        <f t="shared" si="16"/>
        <v/>
      </c>
      <c r="Q1000" s="40"/>
      <c r="R1000" s="67" t="str">
        <f t="shared" si="5"/>
        <v/>
      </c>
      <c r="S1000" s="68" t="str">
        <f t="shared" si="6"/>
        <v/>
      </c>
      <c r="T1000" s="47" t="str">
        <f t="shared" si="7"/>
        <v/>
      </c>
      <c r="U1000" s="47" t="str">
        <f t="shared" si="8"/>
        <v/>
      </c>
      <c r="V1000" s="47" t="str">
        <f t="shared" si="9"/>
        <v/>
      </c>
      <c r="W1000" s="47" t="str">
        <f t="shared" si="10"/>
        <v/>
      </c>
      <c r="X1000" s="40"/>
      <c r="Y1000" s="67" t="str">
        <f t="shared" si="11"/>
        <v/>
      </c>
      <c r="Z1000" s="68" t="str">
        <f t="shared" si="12"/>
        <v/>
      </c>
      <c r="AA1000" s="47" t="str">
        <f>IF(Y1000="","",MIN($D$9+Calculator!free_cash_flow,AD999+AB1000))</f>
        <v/>
      </c>
      <c r="AB1000" s="47" t="str">
        <f t="shared" si="13"/>
        <v/>
      </c>
      <c r="AC1000" s="47" t="str">
        <f t="shared" si="14"/>
        <v/>
      </c>
      <c r="AD1000" s="47" t="str">
        <f t="shared" si="15"/>
        <v/>
      </c>
    </row>
    <row r="1001" ht="12.75" customHeight="1">
      <c r="A1001" s="67" t="str">
        <f>IF(OR(Calculator!prev_total_owed&lt;=0,Calculator!prev_total_owed=""),"",Calculator!prev_pmt_num+1)</f>
        <v/>
      </c>
      <c r="B1001" s="68" t="str">
        <f t="shared" si="1"/>
        <v/>
      </c>
      <c r="C1001" s="47" t="str">
        <f>IF(A1001="","",MIN(D1001+Calculator!prev_prin_balance,Calculator!loan_payment+J1001))</f>
        <v/>
      </c>
      <c r="D1001" s="47" t="str">
        <f>IF(A1001="","",ROUND($D$6/12*MAX(0,(Calculator!prev_prin_balance)),2))</f>
        <v/>
      </c>
      <c r="E1001" s="47" t="str">
        <f t="shared" si="2"/>
        <v/>
      </c>
      <c r="F1001" s="47" t="str">
        <f>IF(A1001="","",ROUND(SUM(Calculator!prev_prin_balance,-E1001),2))</f>
        <v/>
      </c>
      <c r="G1001" s="69" t="str">
        <f t="shared" si="3"/>
        <v/>
      </c>
      <c r="H1001" s="47" t="str">
        <f>IF(A1001="","",IF(Calculator!prev_prin_balance=0,MIN(Calculator!prev_heloc_prin_balance+Calculator!prev_heloc_int_balance+K1001,MAX(0,Calculator!free_cash_flow+Calculator!loan_payment))+IF($O$7="No",0,Calculator!loan_payment+$I$6),IF($O$7="No",Calculator!free_cash_flow,$I$5)))</f>
        <v/>
      </c>
      <c r="I1001" s="47" t="str">
        <f>IF(A1001="","",IF($O$7="Yes",$I$6+Calculator!loan_payment,0))</f>
        <v/>
      </c>
      <c r="J1001" s="47" t="str">
        <f>IF(A1001="","",IF(Calculator!prev_prin_balance&lt;=0,0,IF(Calculator!prev_heloc_prin_balance&lt;Calculator!free_cash_flow,MAX(0,MIN($O$6,D1001+Calculator!prev_prin_balance+Calculator!loan_payment)),0)))</f>
        <v/>
      </c>
      <c r="K1001" s="47" t="str">
        <f>IF(A1001="","",ROUND((B1001-Calculator!prev_date)*(Calculator!prev_heloc_rate/$O$8)*MAX(0,Calculator!prev_heloc_prin_balance),2))</f>
        <v/>
      </c>
      <c r="L1001" s="47" t="str">
        <f>IF(A1001="","",MAX(0,MIN(1*H1001,Calculator!prev_heloc_int_balance+K1001)))</f>
        <v/>
      </c>
      <c r="M1001" s="47" t="str">
        <f>IF(A1001="","",(Calculator!prev_heloc_int_balance+K1001)-L1001)</f>
        <v/>
      </c>
      <c r="N1001" s="47" t="str">
        <f t="shared" si="4"/>
        <v/>
      </c>
      <c r="O1001" s="47" t="str">
        <f>IF(A1001="","",Calculator!prev_heloc_prin_balance-N1001)</f>
        <v/>
      </c>
      <c r="P1001" s="47" t="str">
        <f t="shared" si="16"/>
        <v/>
      </c>
      <c r="Q1001" s="40"/>
      <c r="R1001" s="67" t="str">
        <f t="shared" si="5"/>
        <v/>
      </c>
      <c r="S1001" s="68" t="str">
        <f t="shared" si="6"/>
        <v/>
      </c>
      <c r="T1001" s="47" t="str">
        <f t="shared" si="7"/>
        <v/>
      </c>
      <c r="U1001" s="47" t="str">
        <f t="shared" si="8"/>
        <v/>
      </c>
      <c r="V1001" s="47" t="str">
        <f t="shared" si="9"/>
        <v/>
      </c>
      <c r="W1001" s="47" t="str">
        <f t="shared" si="10"/>
        <v/>
      </c>
      <c r="X1001" s="40"/>
      <c r="Y1001" s="67" t="str">
        <f t="shared" si="11"/>
        <v/>
      </c>
      <c r="Z1001" s="68" t="str">
        <f t="shared" si="12"/>
        <v/>
      </c>
      <c r="AA1001" s="47" t="str">
        <f>IF(Y1001="","",MIN($D$9+Calculator!free_cash_flow,AD1000+AB1001))</f>
        <v/>
      </c>
      <c r="AB1001" s="47" t="str">
        <f t="shared" si="13"/>
        <v/>
      </c>
      <c r="AC1001" s="47" t="str">
        <f t="shared" si="14"/>
        <v/>
      </c>
      <c r="AD1001" s="47" t="str">
        <f t="shared" si="15"/>
        <v/>
      </c>
    </row>
    <row r="1002" ht="12.75" customHeight="1">
      <c r="A1002" s="67" t="str">
        <f>IF(OR(Calculator!prev_total_owed&lt;=0,Calculator!prev_total_owed=""),"",Calculator!prev_pmt_num+1)</f>
        <v/>
      </c>
      <c r="B1002" s="68" t="str">
        <f t="shared" si="1"/>
        <v/>
      </c>
      <c r="C1002" s="47" t="str">
        <f>IF(A1002="","",MIN(D1002+Calculator!prev_prin_balance,Calculator!loan_payment+J1002))</f>
        <v/>
      </c>
      <c r="D1002" s="47" t="str">
        <f>IF(A1002="","",ROUND($D$6/12*MAX(0,(Calculator!prev_prin_balance)),2))</f>
        <v/>
      </c>
      <c r="E1002" s="47" t="str">
        <f t="shared" si="2"/>
        <v/>
      </c>
      <c r="F1002" s="47" t="str">
        <f>IF(A1002="","",ROUND(SUM(Calculator!prev_prin_balance,-E1002),2))</f>
        <v/>
      </c>
      <c r="G1002" s="69" t="str">
        <f t="shared" si="3"/>
        <v/>
      </c>
      <c r="H1002" s="47" t="str">
        <f>IF(A1002="","",IF(Calculator!prev_prin_balance=0,MIN(Calculator!prev_heloc_prin_balance+Calculator!prev_heloc_int_balance+K1002,MAX(0,Calculator!free_cash_flow+Calculator!loan_payment))+IF($O$7="No",0,Calculator!loan_payment+$I$6),IF($O$7="No",Calculator!free_cash_flow,$I$5)))</f>
        <v/>
      </c>
      <c r="I1002" s="47" t="str">
        <f>IF(A1002="","",IF($O$7="Yes",$I$6+Calculator!loan_payment,0))</f>
        <v/>
      </c>
      <c r="J1002" s="47" t="str">
        <f>IF(A1002="","",IF(Calculator!prev_prin_balance&lt;=0,0,IF(Calculator!prev_heloc_prin_balance&lt;Calculator!free_cash_flow,MAX(0,MIN($O$6,D1002+Calculator!prev_prin_balance+Calculator!loan_payment)),0)))</f>
        <v/>
      </c>
      <c r="K1002" s="47" t="str">
        <f>IF(A1002="","",ROUND((B1002-Calculator!prev_date)*(Calculator!prev_heloc_rate/$O$8)*MAX(0,Calculator!prev_heloc_prin_balance),2))</f>
        <v/>
      </c>
      <c r="L1002" s="47" t="str">
        <f>IF(A1002="","",MAX(0,MIN(1*H1002,Calculator!prev_heloc_int_balance+K1002)))</f>
        <v/>
      </c>
      <c r="M1002" s="47" t="str">
        <f>IF(A1002="","",(Calculator!prev_heloc_int_balance+K1002)-L1002)</f>
        <v/>
      </c>
      <c r="N1002" s="47" t="str">
        <f t="shared" si="4"/>
        <v/>
      </c>
      <c r="O1002" s="47" t="str">
        <f>IF(A1002="","",Calculator!prev_heloc_prin_balance-N1002)</f>
        <v/>
      </c>
      <c r="P1002" s="47" t="str">
        <f t="shared" si="16"/>
        <v/>
      </c>
      <c r="Q1002" s="40"/>
      <c r="R1002" s="67" t="str">
        <f t="shared" si="5"/>
        <v/>
      </c>
      <c r="S1002" s="68" t="str">
        <f t="shared" si="6"/>
        <v/>
      </c>
      <c r="T1002" s="47" t="str">
        <f t="shared" si="7"/>
        <v/>
      </c>
      <c r="U1002" s="47" t="str">
        <f t="shared" si="8"/>
        <v/>
      </c>
      <c r="V1002" s="47" t="str">
        <f t="shared" si="9"/>
        <v/>
      </c>
      <c r="W1002" s="47" t="str">
        <f t="shared" si="10"/>
        <v/>
      </c>
      <c r="X1002" s="40"/>
      <c r="Y1002" s="67" t="str">
        <f t="shared" si="11"/>
        <v/>
      </c>
      <c r="Z1002" s="68" t="str">
        <f t="shared" si="12"/>
        <v/>
      </c>
      <c r="AA1002" s="47" t="str">
        <f>IF(Y1002="","",MIN($D$9+Calculator!free_cash_flow,AD1001+AB1002))</f>
        <v/>
      </c>
      <c r="AB1002" s="47" t="str">
        <f t="shared" si="13"/>
        <v/>
      </c>
      <c r="AC1002" s="47" t="str">
        <f t="shared" si="14"/>
        <v/>
      </c>
      <c r="AD1002" s="47" t="str">
        <f t="shared" si="15"/>
        <v/>
      </c>
    </row>
    <row r="1003" ht="12.75" customHeight="1">
      <c r="A1003" s="67" t="str">
        <f>IF(OR(Calculator!prev_total_owed&lt;=0,Calculator!prev_total_owed=""),"",Calculator!prev_pmt_num+1)</f>
        <v/>
      </c>
      <c r="B1003" s="68" t="str">
        <f t="shared" si="1"/>
        <v/>
      </c>
      <c r="C1003" s="47" t="str">
        <f>IF(A1003="","",MIN(D1003+Calculator!prev_prin_balance,Calculator!loan_payment+J1003))</f>
        <v/>
      </c>
      <c r="D1003" s="47" t="str">
        <f>IF(A1003="","",ROUND($D$6/12*MAX(0,(Calculator!prev_prin_balance)),2))</f>
        <v/>
      </c>
      <c r="E1003" s="47" t="str">
        <f t="shared" si="2"/>
        <v/>
      </c>
      <c r="F1003" s="47" t="str">
        <f>IF(A1003="","",ROUND(SUM(Calculator!prev_prin_balance,-E1003),2))</f>
        <v/>
      </c>
      <c r="G1003" s="69" t="str">
        <f t="shared" si="3"/>
        <v/>
      </c>
      <c r="H1003" s="47" t="str">
        <f>IF(A1003="","",IF(Calculator!prev_prin_balance=0,MIN(Calculator!prev_heloc_prin_balance+Calculator!prev_heloc_int_balance+K1003,MAX(0,Calculator!free_cash_flow+Calculator!loan_payment))+IF($O$7="No",0,Calculator!loan_payment+$I$6),IF($O$7="No",Calculator!free_cash_flow,$I$5)))</f>
        <v/>
      </c>
      <c r="I1003" s="47" t="str">
        <f>IF(A1003="","",IF($O$7="Yes",$I$6+Calculator!loan_payment,0))</f>
        <v/>
      </c>
      <c r="J1003" s="47" t="str">
        <f>IF(A1003="","",IF(Calculator!prev_prin_balance&lt;=0,0,IF(Calculator!prev_heloc_prin_balance&lt;Calculator!free_cash_flow,MAX(0,MIN($O$6,D1003+Calculator!prev_prin_balance+Calculator!loan_payment)),0)))</f>
        <v/>
      </c>
      <c r="K1003" s="47" t="str">
        <f>IF(A1003="","",ROUND((B1003-Calculator!prev_date)*(Calculator!prev_heloc_rate/$O$8)*MAX(0,Calculator!prev_heloc_prin_balance),2))</f>
        <v/>
      </c>
      <c r="L1003" s="47" t="str">
        <f>IF(A1003="","",MAX(0,MIN(1*H1003,Calculator!prev_heloc_int_balance+K1003)))</f>
        <v/>
      </c>
      <c r="M1003" s="47" t="str">
        <f>IF(A1003="","",(Calculator!prev_heloc_int_balance+K1003)-L1003)</f>
        <v/>
      </c>
      <c r="N1003" s="47" t="str">
        <f t="shared" si="4"/>
        <v/>
      </c>
      <c r="O1003" s="47" t="str">
        <f>IF(A1003="","",Calculator!prev_heloc_prin_balance-N1003)</f>
        <v/>
      </c>
      <c r="P1003" s="47" t="str">
        <f t="shared" si="16"/>
        <v/>
      </c>
      <c r="Q1003" s="40"/>
      <c r="R1003" s="67" t="str">
        <f t="shared" si="5"/>
        <v/>
      </c>
      <c r="S1003" s="68" t="str">
        <f t="shared" si="6"/>
        <v/>
      </c>
      <c r="T1003" s="47" t="str">
        <f t="shared" si="7"/>
        <v/>
      </c>
      <c r="U1003" s="47" t="str">
        <f t="shared" si="8"/>
        <v/>
      </c>
      <c r="V1003" s="47" t="str">
        <f t="shared" si="9"/>
        <v/>
      </c>
      <c r="W1003" s="47" t="str">
        <f t="shared" si="10"/>
        <v/>
      </c>
      <c r="X1003" s="40"/>
      <c r="Y1003" s="67" t="str">
        <f t="shared" si="11"/>
        <v/>
      </c>
      <c r="Z1003" s="68" t="str">
        <f t="shared" si="12"/>
        <v/>
      </c>
      <c r="AA1003" s="47" t="str">
        <f>IF(Y1003="","",MIN($D$9+Calculator!free_cash_flow,AD1002+AB1003))</f>
        <v/>
      </c>
      <c r="AB1003" s="47" t="str">
        <f t="shared" si="13"/>
        <v/>
      </c>
      <c r="AC1003" s="47" t="str">
        <f t="shared" si="14"/>
        <v/>
      </c>
      <c r="AD1003" s="47" t="str">
        <f t="shared" si="15"/>
        <v/>
      </c>
    </row>
    <row r="1004" ht="12.75" customHeight="1">
      <c r="A1004" s="67" t="str">
        <f>IF(OR(Calculator!prev_total_owed&lt;=0,Calculator!prev_total_owed=""),"",Calculator!prev_pmt_num+1)</f>
        <v/>
      </c>
      <c r="B1004" s="68" t="str">
        <f t="shared" si="1"/>
        <v/>
      </c>
      <c r="C1004" s="47" t="str">
        <f>IF(A1004="","",MIN(D1004+Calculator!prev_prin_balance,Calculator!loan_payment+J1004))</f>
        <v/>
      </c>
      <c r="D1004" s="47" t="str">
        <f>IF(A1004="","",ROUND($D$6/12*MAX(0,(Calculator!prev_prin_balance)),2))</f>
        <v/>
      </c>
      <c r="E1004" s="47" t="str">
        <f t="shared" si="2"/>
        <v/>
      </c>
      <c r="F1004" s="47" t="str">
        <f>IF(A1004="","",ROUND(SUM(Calculator!prev_prin_balance,-E1004),2))</f>
        <v/>
      </c>
      <c r="G1004" s="69" t="str">
        <f t="shared" si="3"/>
        <v/>
      </c>
      <c r="H1004" s="47" t="str">
        <f>IF(A1004="","",IF(Calculator!prev_prin_balance=0,MIN(Calculator!prev_heloc_prin_balance+Calculator!prev_heloc_int_balance+K1004,MAX(0,Calculator!free_cash_flow+Calculator!loan_payment))+IF($O$7="No",0,Calculator!loan_payment+$I$6),IF($O$7="No",Calculator!free_cash_flow,$I$5)))</f>
        <v/>
      </c>
      <c r="I1004" s="47" t="str">
        <f>IF(A1004="","",IF($O$7="Yes",$I$6+Calculator!loan_payment,0))</f>
        <v/>
      </c>
      <c r="J1004" s="47" t="str">
        <f>IF(A1004="","",IF(Calculator!prev_prin_balance&lt;=0,0,IF(Calculator!prev_heloc_prin_balance&lt;Calculator!free_cash_flow,MAX(0,MIN($O$6,D1004+Calculator!prev_prin_balance+Calculator!loan_payment)),0)))</f>
        <v/>
      </c>
      <c r="K1004" s="47" t="str">
        <f>IF(A1004="","",ROUND((B1004-Calculator!prev_date)*(Calculator!prev_heloc_rate/$O$8)*MAX(0,Calculator!prev_heloc_prin_balance),2))</f>
        <v/>
      </c>
      <c r="L1004" s="47" t="str">
        <f>IF(A1004="","",MAX(0,MIN(1*H1004,Calculator!prev_heloc_int_balance+K1004)))</f>
        <v/>
      </c>
      <c r="M1004" s="47" t="str">
        <f>IF(A1004="","",(Calculator!prev_heloc_int_balance+K1004)-L1004)</f>
        <v/>
      </c>
      <c r="N1004" s="47" t="str">
        <f t="shared" si="4"/>
        <v/>
      </c>
      <c r="O1004" s="47" t="str">
        <f>IF(A1004="","",Calculator!prev_heloc_prin_balance-N1004)</f>
        <v/>
      </c>
      <c r="P1004" s="47" t="str">
        <f t="shared" si="16"/>
        <v/>
      </c>
      <c r="Q1004" s="40"/>
      <c r="R1004" s="67" t="str">
        <f t="shared" si="5"/>
        <v/>
      </c>
      <c r="S1004" s="68" t="str">
        <f t="shared" si="6"/>
        <v/>
      </c>
      <c r="T1004" s="47" t="str">
        <f t="shared" si="7"/>
        <v/>
      </c>
      <c r="U1004" s="47" t="str">
        <f t="shared" si="8"/>
        <v/>
      </c>
      <c r="V1004" s="47" t="str">
        <f t="shared" si="9"/>
        <v/>
      </c>
      <c r="W1004" s="47" t="str">
        <f t="shared" si="10"/>
        <v/>
      </c>
      <c r="X1004" s="40"/>
      <c r="Y1004" s="67" t="str">
        <f t="shared" si="11"/>
        <v/>
      </c>
      <c r="Z1004" s="68" t="str">
        <f t="shared" si="12"/>
        <v/>
      </c>
      <c r="AA1004" s="47" t="str">
        <f>IF(Y1004="","",MIN($D$9+Calculator!free_cash_flow,AD1003+AB1004))</f>
        <v/>
      </c>
      <c r="AB1004" s="47" t="str">
        <f t="shared" si="13"/>
        <v/>
      </c>
      <c r="AC1004" s="47" t="str">
        <f t="shared" si="14"/>
        <v/>
      </c>
      <c r="AD1004" s="47" t="str">
        <f t="shared" si="15"/>
        <v/>
      </c>
    </row>
    <row r="1005" ht="12.75" customHeight="1">
      <c r="A1005" s="67" t="str">
        <f>IF(OR(Calculator!prev_total_owed&lt;=0,Calculator!prev_total_owed=""),"",Calculator!prev_pmt_num+1)</f>
        <v/>
      </c>
      <c r="B1005" s="68" t="str">
        <f t="shared" si="1"/>
        <v/>
      </c>
      <c r="C1005" s="47" t="str">
        <f>IF(A1005="","",MIN(D1005+Calculator!prev_prin_balance,Calculator!loan_payment+J1005))</f>
        <v/>
      </c>
      <c r="D1005" s="47" t="str">
        <f>IF(A1005="","",ROUND($D$6/12*MAX(0,(Calculator!prev_prin_balance)),2))</f>
        <v/>
      </c>
      <c r="E1005" s="47" t="str">
        <f t="shared" si="2"/>
        <v/>
      </c>
      <c r="F1005" s="47" t="str">
        <f>IF(A1005="","",ROUND(SUM(Calculator!prev_prin_balance,-E1005),2))</f>
        <v/>
      </c>
      <c r="G1005" s="69" t="str">
        <f t="shared" si="3"/>
        <v/>
      </c>
      <c r="H1005" s="47" t="str">
        <f>IF(A1005="","",IF(Calculator!prev_prin_balance=0,MIN(Calculator!prev_heloc_prin_balance+Calculator!prev_heloc_int_balance+K1005,MAX(0,Calculator!free_cash_flow+Calculator!loan_payment))+IF($O$7="No",0,Calculator!loan_payment+$I$6),IF($O$7="No",Calculator!free_cash_flow,$I$5)))</f>
        <v/>
      </c>
      <c r="I1005" s="47" t="str">
        <f>IF(A1005="","",IF($O$7="Yes",$I$6+Calculator!loan_payment,0))</f>
        <v/>
      </c>
      <c r="J1005" s="47" t="str">
        <f>IF(A1005="","",IF(Calculator!prev_prin_balance&lt;=0,0,IF(Calculator!prev_heloc_prin_balance&lt;Calculator!free_cash_flow,MAX(0,MIN($O$6,D1005+Calculator!prev_prin_balance+Calculator!loan_payment)),0)))</f>
        <v/>
      </c>
      <c r="K1005" s="47" t="str">
        <f>IF(A1005="","",ROUND((B1005-Calculator!prev_date)*(Calculator!prev_heloc_rate/$O$8)*MAX(0,Calculator!prev_heloc_prin_balance),2))</f>
        <v/>
      </c>
      <c r="L1005" s="47" t="str">
        <f>IF(A1005="","",MAX(0,MIN(1*H1005,Calculator!prev_heloc_int_balance+K1005)))</f>
        <v/>
      </c>
      <c r="M1005" s="47" t="str">
        <f>IF(A1005="","",(Calculator!prev_heloc_int_balance+K1005)-L1005)</f>
        <v/>
      </c>
      <c r="N1005" s="47" t="str">
        <f t="shared" si="4"/>
        <v/>
      </c>
      <c r="O1005" s="47" t="str">
        <f>IF(A1005="","",Calculator!prev_heloc_prin_balance-N1005)</f>
        <v/>
      </c>
      <c r="P1005" s="47" t="str">
        <f t="shared" si="16"/>
        <v/>
      </c>
      <c r="Q1005" s="40"/>
      <c r="R1005" s="67" t="str">
        <f t="shared" si="5"/>
        <v/>
      </c>
      <c r="S1005" s="68" t="str">
        <f t="shared" si="6"/>
        <v/>
      </c>
      <c r="T1005" s="47" t="str">
        <f t="shared" si="7"/>
        <v/>
      </c>
      <c r="U1005" s="47" t="str">
        <f t="shared" si="8"/>
        <v/>
      </c>
      <c r="V1005" s="47" t="str">
        <f t="shared" si="9"/>
        <v/>
      </c>
      <c r="W1005" s="47" t="str">
        <f t="shared" si="10"/>
        <v/>
      </c>
      <c r="X1005" s="40"/>
      <c r="Y1005" s="67" t="str">
        <f t="shared" si="11"/>
        <v/>
      </c>
      <c r="Z1005" s="68" t="str">
        <f t="shared" si="12"/>
        <v/>
      </c>
      <c r="AA1005" s="47" t="str">
        <f>IF(Y1005="","",MIN($D$9+Calculator!free_cash_flow,AD1004+AB1005))</f>
        <v/>
      </c>
      <c r="AB1005" s="47" t="str">
        <f t="shared" si="13"/>
        <v/>
      </c>
      <c r="AC1005" s="47" t="str">
        <f t="shared" si="14"/>
        <v/>
      </c>
      <c r="AD1005" s="47" t="str">
        <f t="shared" si="15"/>
        <v/>
      </c>
    </row>
    <row r="1006" ht="12.75" customHeight="1">
      <c r="A1006" s="67" t="str">
        <f>IF(OR(Calculator!prev_total_owed&lt;=0,Calculator!prev_total_owed=""),"",Calculator!prev_pmt_num+1)</f>
        <v/>
      </c>
      <c r="B1006" s="68" t="str">
        <f t="shared" si="1"/>
        <v/>
      </c>
      <c r="C1006" s="47" t="str">
        <f>IF(A1006="","",MIN(D1006+Calculator!prev_prin_balance,Calculator!loan_payment+J1006))</f>
        <v/>
      </c>
      <c r="D1006" s="47" t="str">
        <f>IF(A1006="","",ROUND($D$6/12*MAX(0,(Calculator!prev_prin_balance)),2))</f>
        <v/>
      </c>
      <c r="E1006" s="47" t="str">
        <f t="shared" si="2"/>
        <v/>
      </c>
      <c r="F1006" s="47" t="str">
        <f>IF(A1006="","",ROUND(SUM(Calculator!prev_prin_balance,-E1006),2))</f>
        <v/>
      </c>
      <c r="G1006" s="69" t="str">
        <f t="shared" si="3"/>
        <v/>
      </c>
      <c r="H1006" s="47" t="str">
        <f>IF(A1006="","",IF(Calculator!prev_prin_balance=0,MIN(Calculator!prev_heloc_prin_balance+Calculator!prev_heloc_int_balance+K1006,MAX(0,Calculator!free_cash_flow+Calculator!loan_payment))+IF($O$7="No",0,Calculator!loan_payment+$I$6),IF($O$7="No",Calculator!free_cash_flow,$I$5)))</f>
        <v/>
      </c>
      <c r="I1006" s="47" t="str">
        <f>IF(A1006="","",IF($O$7="Yes",$I$6+Calculator!loan_payment,0))</f>
        <v/>
      </c>
      <c r="J1006" s="47" t="str">
        <f>IF(A1006="","",IF(Calculator!prev_prin_balance&lt;=0,0,IF(Calculator!prev_heloc_prin_balance&lt;Calculator!free_cash_flow,MAX(0,MIN($O$6,D1006+Calculator!prev_prin_balance+Calculator!loan_payment)),0)))</f>
        <v/>
      </c>
      <c r="K1006" s="47" t="str">
        <f>IF(A1006="","",ROUND((B1006-Calculator!prev_date)*(Calculator!prev_heloc_rate/$O$8)*MAX(0,Calculator!prev_heloc_prin_balance),2))</f>
        <v/>
      </c>
      <c r="L1006" s="47" t="str">
        <f>IF(A1006="","",MAX(0,MIN(1*H1006,Calculator!prev_heloc_int_balance+K1006)))</f>
        <v/>
      </c>
      <c r="M1006" s="47" t="str">
        <f>IF(A1006="","",(Calculator!prev_heloc_int_balance+K1006)-L1006)</f>
        <v/>
      </c>
      <c r="N1006" s="47" t="str">
        <f t="shared" si="4"/>
        <v/>
      </c>
      <c r="O1006" s="47" t="str">
        <f>IF(A1006="","",Calculator!prev_heloc_prin_balance-N1006)</f>
        <v/>
      </c>
      <c r="P1006" s="47" t="str">
        <f t="shared" si="16"/>
        <v/>
      </c>
      <c r="Q1006" s="40"/>
      <c r="R1006" s="67" t="str">
        <f t="shared" si="5"/>
        <v/>
      </c>
      <c r="S1006" s="68" t="str">
        <f t="shared" si="6"/>
        <v/>
      </c>
      <c r="T1006" s="47" t="str">
        <f t="shared" si="7"/>
        <v/>
      </c>
      <c r="U1006" s="47" t="str">
        <f t="shared" si="8"/>
        <v/>
      </c>
      <c r="V1006" s="47" t="str">
        <f t="shared" si="9"/>
        <v/>
      </c>
      <c r="W1006" s="47" t="str">
        <f t="shared" si="10"/>
        <v/>
      </c>
      <c r="X1006" s="40"/>
      <c r="Y1006" s="67" t="str">
        <f t="shared" si="11"/>
        <v/>
      </c>
      <c r="Z1006" s="68" t="str">
        <f t="shared" si="12"/>
        <v/>
      </c>
      <c r="AA1006" s="47" t="str">
        <f>IF(Y1006="","",MIN($D$9+Calculator!free_cash_flow,AD1005+AB1006))</f>
        <v/>
      </c>
      <c r="AB1006" s="47" t="str">
        <f t="shared" si="13"/>
        <v/>
      </c>
      <c r="AC1006" s="47" t="str">
        <f t="shared" si="14"/>
        <v/>
      </c>
      <c r="AD1006" s="47" t="str">
        <f t="shared" si="15"/>
        <v/>
      </c>
    </row>
    <row r="1007" ht="12.75" customHeight="1">
      <c r="A1007" s="67" t="str">
        <f>IF(OR(Calculator!prev_total_owed&lt;=0,Calculator!prev_total_owed=""),"",Calculator!prev_pmt_num+1)</f>
        <v/>
      </c>
      <c r="B1007" s="68" t="str">
        <f t="shared" si="1"/>
        <v/>
      </c>
      <c r="C1007" s="47" t="str">
        <f>IF(A1007="","",MIN(D1007+Calculator!prev_prin_balance,Calculator!loan_payment+J1007))</f>
        <v/>
      </c>
      <c r="D1007" s="47" t="str">
        <f>IF(A1007="","",ROUND($D$6/12*MAX(0,(Calculator!prev_prin_balance)),2))</f>
        <v/>
      </c>
      <c r="E1007" s="47" t="str">
        <f t="shared" si="2"/>
        <v/>
      </c>
      <c r="F1007" s="47" t="str">
        <f>IF(A1007="","",ROUND(SUM(Calculator!prev_prin_balance,-E1007),2))</f>
        <v/>
      </c>
      <c r="G1007" s="69" t="str">
        <f t="shared" si="3"/>
        <v/>
      </c>
      <c r="H1007" s="47" t="str">
        <f>IF(A1007="","",IF(Calculator!prev_prin_balance=0,MIN(Calculator!prev_heloc_prin_balance+Calculator!prev_heloc_int_balance+K1007,MAX(0,Calculator!free_cash_flow+Calculator!loan_payment))+IF($O$7="No",0,Calculator!loan_payment+$I$6),IF($O$7="No",Calculator!free_cash_flow,$I$5)))</f>
        <v/>
      </c>
      <c r="I1007" s="47" t="str">
        <f>IF(A1007="","",IF($O$7="Yes",$I$6+Calculator!loan_payment,0))</f>
        <v/>
      </c>
      <c r="J1007" s="47" t="str">
        <f>IF(A1007="","",IF(Calculator!prev_prin_balance&lt;=0,0,IF(Calculator!prev_heloc_prin_balance&lt;Calculator!free_cash_flow,MAX(0,MIN($O$6,D1007+Calculator!prev_prin_balance+Calculator!loan_payment)),0)))</f>
        <v/>
      </c>
      <c r="K1007" s="47" t="str">
        <f>IF(A1007="","",ROUND((B1007-Calculator!prev_date)*(Calculator!prev_heloc_rate/$O$8)*MAX(0,Calculator!prev_heloc_prin_balance),2))</f>
        <v/>
      </c>
      <c r="L1007" s="47" t="str">
        <f>IF(A1007="","",MAX(0,MIN(1*H1007,Calculator!prev_heloc_int_balance+K1007)))</f>
        <v/>
      </c>
      <c r="M1007" s="47" t="str">
        <f>IF(A1007="","",(Calculator!prev_heloc_int_balance+K1007)-L1007)</f>
        <v/>
      </c>
      <c r="N1007" s="47" t="str">
        <f t="shared" si="4"/>
        <v/>
      </c>
      <c r="O1007" s="47" t="str">
        <f>IF(A1007="","",Calculator!prev_heloc_prin_balance-N1007)</f>
        <v/>
      </c>
      <c r="P1007" s="47" t="str">
        <f t="shared" si="16"/>
        <v/>
      </c>
      <c r="Q1007" s="40"/>
      <c r="R1007" s="67" t="str">
        <f t="shared" si="5"/>
        <v/>
      </c>
      <c r="S1007" s="68" t="str">
        <f t="shared" si="6"/>
        <v/>
      </c>
      <c r="T1007" s="47" t="str">
        <f t="shared" si="7"/>
        <v/>
      </c>
      <c r="U1007" s="47" t="str">
        <f t="shared" si="8"/>
        <v/>
      </c>
      <c r="V1007" s="47" t="str">
        <f t="shared" si="9"/>
        <v/>
      </c>
      <c r="W1007" s="47" t="str">
        <f t="shared" si="10"/>
        <v/>
      </c>
      <c r="X1007" s="40"/>
      <c r="Y1007" s="67" t="str">
        <f t="shared" si="11"/>
        <v/>
      </c>
      <c r="Z1007" s="68" t="str">
        <f t="shared" si="12"/>
        <v/>
      </c>
      <c r="AA1007" s="47" t="str">
        <f>IF(Y1007="","",MIN($D$9+Calculator!free_cash_flow,AD1006+AB1007))</f>
        <v/>
      </c>
      <c r="AB1007" s="47" t="str">
        <f t="shared" si="13"/>
        <v/>
      </c>
      <c r="AC1007" s="47" t="str">
        <f t="shared" si="14"/>
        <v/>
      </c>
      <c r="AD1007" s="47" t="str">
        <f t="shared" si="15"/>
        <v/>
      </c>
    </row>
    <row r="1008" ht="12.75" customHeight="1">
      <c r="A1008" s="67" t="str">
        <f>IF(OR(Calculator!prev_total_owed&lt;=0,Calculator!prev_total_owed=""),"",Calculator!prev_pmt_num+1)</f>
        <v/>
      </c>
      <c r="B1008" s="68" t="str">
        <f t="shared" si="1"/>
        <v/>
      </c>
      <c r="C1008" s="47" t="str">
        <f>IF(A1008="","",MIN(D1008+Calculator!prev_prin_balance,Calculator!loan_payment+J1008))</f>
        <v/>
      </c>
      <c r="D1008" s="47" t="str">
        <f>IF(A1008="","",ROUND($D$6/12*MAX(0,(Calculator!prev_prin_balance)),2))</f>
        <v/>
      </c>
      <c r="E1008" s="47" t="str">
        <f t="shared" si="2"/>
        <v/>
      </c>
      <c r="F1008" s="47" t="str">
        <f>IF(A1008="","",ROUND(SUM(Calculator!prev_prin_balance,-E1008),2))</f>
        <v/>
      </c>
      <c r="G1008" s="69" t="str">
        <f t="shared" si="3"/>
        <v/>
      </c>
      <c r="H1008" s="47" t="str">
        <f>IF(A1008="","",IF(Calculator!prev_prin_balance=0,MIN(Calculator!prev_heloc_prin_balance+Calculator!prev_heloc_int_balance+K1008,MAX(0,Calculator!free_cash_flow+Calculator!loan_payment))+IF($O$7="No",0,Calculator!loan_payment+$I$6),IF($O$7="No",Calculator!free_cash_flow,$I$5)))</f>
        <v/>
      </c>
      <c r="I1008" s="47" t="str">
        <f>IF(A1008="","",IF($O$7="Yes",$I$6+Calculator!loan_payment,0))</f>
        <v/>
      </c>
      <c r="J1008" s="47" t="str">
        <f>IF(A1008="","",IF(Calculator!prev_prin_balance&lt;=0,0,IF(Calculator!prev_heloc_prin_balance&lt;Calculator!free_cash_flow,MAX(0,MIN($O$6,D1008+Calculator!prev_prin_balance+Calculator!loan_payment)),0)))</f>
        <v/>
      </c>
      <c r="K1008" s="47" t="str">
        <f>IF(A1008="","",ROUND((B1008-Calculator!prev_date)*(Calculator!prev_heloc_rate/$O$8)*MAX(0,Calculator!prev_heloc_prin_balance),2))</f>
        <v/>
      </c>
      <c r="L1008" s="47" t="str">
        <f>IF(A1008="","",MAX(0,MIN(1*H1008,Calculator!prev_heloc_int_balance+K1008)))</f>
        <v/>
      </c>
      <c r="M1008" s="47" t="str">
        <f>IF(A1008="","",(Calculator!prev_heloc_int_balance+K1008)-L1008)</f>
        <v/>
      </c>
      <c r="N1008" s="47" t="str">
        <f t="shared" si="4"/>
        <v/>
      </c>
      <c r="O1008" s="47" t="str">
        <f>IF(A1008="","",Calculator!prev_heloc_prin_balance-N1008)</f>
        <v/>
      </c>
      <c r="P1008" s="47" t="str">
        <f t="shared" si="16"/>
        <v/>
      </c>
      <c r="Q1008" s="40"/>
      <c r="R1008" s="67" t="str">
        <f t="shared" si="5"/>
        <v/>
      </c>
      <c r="S1008" s="68" t="str">
        <f t="shared" si="6"/>
        <v/>
      </c>
      <c r="T1008" s="47" t="str">
        <f t="shared" si="7"/>
        <v/>
      </c>
      <c r="U1008" s="47" t="str">
        <f t="shared" si="8"/>
        <v/>
      </c>
      <c r="V1008" s="47" t="str">
        <f t="shared" si="9"/>
        <v/>
      </c>
      <c r="W1008" s="47" t="str">
        <f t="shared" si="10"/>
        <v/>
      </c>
      <c r="X1008" s="40"/>
      <c r="Y1008" s="67" t="str">
        <f t="shared" si="11"/>
        <v/>
      </c>
      <c r="Z1008" s="68" t="str">
        <f t="shared" si="12"/>
        <v/>
      </c>
      <c r="AA1008" s="47" t="str">
        <f>IF(Y1008="","",MIN($D$9+Calculator!free_cash_flow,AD1007+AB1008))</f>
        <v/>
      </c>
      <c r="AB1008" s="47" t="str">
        <f t="shared" si="13"/>
        <v/>
      </c>
      <c r="AC1008" s="47" t="str">
        <f t="shared" si="14"/>
        <v/>
      </c>
      <c r="AD1008" s="47" t="str">
        <f t="shared" si="15"/>
        <v/>
      </c>
    </row>
    <row r="1009" ht="12.75" customHeight="1">
      <c r="A1009" s="67" t="str">
        <f>IF(OR(Calculator!prev_total_owed&lt;=0,Calculator!prev_total_owed=""),"",Calculator!prev_pmt_num+1)</f>
        <v/>
      </c>
      <c r="B1009" s="68" t="str">
        <f t="shared" si="1"/>
        <v/>
      </c>
      <c r="C1009" s="47" t="str">
        <f>IF(A1009="","",MIN(D1009+Calculator!prev_prin_balance,Calculator!loan_payment+J1009))</f>
        <v/>
      </c>
      <c r="D1009" s="47" t="str">
        <f>IF(A1009="","",ROUND($D$6/12*MAX(0,(Calculator!prev_prin_balance)),2))</f>
        <v/>
      </c>
      <c r="E1009" s="47" t="str">
        <f t="shared" si="2"/>
        <v/>
      </c>
      <c r="F1009" s="47" t="str">
        <f>IF(A1009="","",ROUND(SUM(Calculator!prev_prin_balance,-E1009),2))</f>
        <v/>
      </c>
      <c r="G1009" s="69" t="str">
        <f t="shared" si="3"/>
        <v/>
      </c>
      <c r="H1009" s="47" t="str">
        <f>IF(A1009="","",IF(Calculator!prev_prin_balance=0,MIN(Calculator!prev_heloc_prin_balance+Calculator!prev_heloc_int_balance+K1009,MAX(0,Calculator!free_cash_flow+Calculator!loan_payment))+IF($O$7="No",0,Calculator!loan_payment+$I$6),IF($O$7="No",Calculator!free_cash_flow,$I$5)))</f>
        <v/>
      </c>
      <c r="I1009" s="47" t="str">
        <f>IF(A1009="","",IF($O$7="Yes",$I$6+Calculator!loan_payment,0))</f>
        <v/>
      </c>
      <c r="J1009" s="47" t="str">
        <f>IF(A1009="","",IF(Calculator!prev_prin_balance&lt;=0,0,IF(Calculator!prev_heloc_prin_balance&lt;Calculator!free_cash_flow,MAX(0,MIN($O$6,D1009+Calculator!prev_prin_balance+Calculator!loan_payment)),0)))</f>
        <v/>
      </c>
      <c r="K1009" s="47" t="str">
        <f>IF(A1009="","",ROUND((B1009-Calculator!prev_date)*(Calculator!prev_heloc_rate/$O$8)*MAX(0,Calculator!prev_heloc_prin_balance),2))</f>
        <v/>
      </c>
      <c r="L1009" s="47" t="str">
        <f>IF(A1009="","",MAX(0,MIN(1*H1009,Calculator!prev_heloc_int_balance+K1009)))</f>
        <v/>
      </c>
      <c r="M1009" s="47" t="str">
        <f>IF(A1009="","",(Calculator!prev_heloc_int_balance+K1009)-L1009)</f>
        <v/>
      </c>
      <c r="N1009" s="47" t="str">
        <f t="shared" si="4"/>
        <v/>
      </c>
      <c r="O1009" s="47" t="str">
        <f>IF(A1009="","",Calculator!prev_heloc_prin_balance-N1009)</f>
        <v/>
      </c>
      <c r="P1009" s="47" t="str">
        <f t="shared" si="16"/>
        <v/>
      </c>
      <c r="Q1009" s="40"/>
      <c r="R1009" s="67" t="str">
        <f t="shared" si="5"/>
        <v/>
      </c>
      <c r="S1009" s="68" t="str">
        <f t="shared" si="6"/>
        <v/>
      </c>
      <c r="T1009" s="47" t="str">
        <f t="shared" si="7"/>
        <v/>
      </c>
      <c r="U1009" s="47" t="str">
        <f t="shared" si="8"/>
        <v/>
      </c>
      <c r="V1009" s="47" t="str">
        <f t="shared" si="9"/>
        <v/>
      </c>
      <c r="W1009" s="47" t="str">
        <f t="shared" si="10"/>
        <v/>
      </c>
      <c r="X1009" s="40"/>
      <c r="Y1009" s="67" t="str">
        <f t="shared" si="11"/>
        <v/>
      </c>
      <c r="Z1009" s="68" t="str">
        <f t="shared" si="12"/>
        <v/>
      </c>
      <c r="AA1009" s="47" t="str">
        <f>IF(Y1009="","",MIN($D$9+Calculator!free_cash_flow,AD1008+AB1009))</f>
        <v/>
      </c>
      <c r="AB1009" s="47" t="str">
        <f t="shared" si="13"/>
        <v/>
      </c>
      <c r="AC1009" s="47" t="str">
        <f t="shared" si="14"/>
        <v/>
      </c>
      <c r="AD1009" s="47" t="str">
        <f t="shared" si="15"/>
        <v/>
      </c>
    </row>
    <row r="1010" ht="12.75" customHeight="1">
      <c r="A1010" s="67" t="str">
        <f>IF(OR(Calculator!prev_total_owed&lt;=0,Calculator!prev_total_owed=""),"",Calculator!prev_pmt_num+1)</f>
        <v/>
      </c>
      <c r="B1010" s="68" t="str">
        <f t="shared" si="1"/>
        <v/>
      </c>
      <c r="C1010" s="47" t="str">
        <f>IF(A1010="","",MIN(D1010+Calculator!prev_prin_balance,Calculator!loan_payment+J1010))</f>
        <v/>
      </c>
      <c r="D1010" s="47" t="str">
        <f>IF(A1010="","",ROUND($D$6/12*MAX(0,(Calculator!prev_prin_balance)),2))</f>
        <v/>
      </c>
      <c r="E1010" s="47" t="str">
        <f t="shared" si="2"/>
        <v/>
      </c>
      <c r="F1010" s="47" t="str">
        <f>IF(A1010="","",ROUND(SUM(Calculator!prev_prin_balance,-E1010),2))</f>
        <v/>
      </c>
      <c r="G1010" s="69" t="str">
        <f t="shared" si="3"/>
        <v/>
      </c>
      <c r="H1010" s="47" t="str">
        <f>IF(A1010="","",IF(Calculator!prev_prin_balance=0,MIN(Calculator!prev_heloc_prin_balance+Calculator!prev_heloc_int_balance+K1010,MAX(0,Calculator!free_cash_flow+Calculator!loan_payment))+IF($O$7="No",0,Calculator!loan_payment+$I$6),IF($O$7="No",Calculator!free_cash_flow,$I$5)))</f>
        <v/>
      </c>
      <c r="I1010" s="47" t="str">
        <f>IF(A1010="","",IF($O$7="Yes",$I$6+Calculator!loan_payment,0))</f>
        <v/>
      </c>
      <c r="J1010" s="47" t="str">
        <f>IF(A1010="","",IF(Calculator!prev_prin_balance&lt;=0,0,IF(Calculator!prev_heloc_prin_balance&lt;Calculator!free_cash_flow,MAX(0,MIN($O$6,D1010+Calculator!prev_prin_balance+Calculator!loan_payment)),0)))</f>
        <v/>
      </c>
      <c r="K1010" s="47" t="str">
        <f>IF(A1010="","",ROUND((B1010-Calculator!prev_date)*(Calculator!prev_heloc_rate/$O$8)*MAX(0,Calculator!prev_heloc_prin_balance),2))</f>
        <v/>
      </c>
      <c r="L1010" s="47" t="str">
        <f>IF(A1010="","",MAX(0,MIN(1*H1010,Calculator!prev_heloc_int_balance+K1010)))</f>
        <v/>
      </c>
      <c r="M1010" s="47" t="str">
        <f>IF(A1010="","",(Calculator!prev_heloc_int_balance+K1010)-L1010)</f>
        <v/>
      </c>
      <c r="N1010" s="47" t="str">
        <f t="shared" si="4"/>
        <v/>
      </c>
      <c r="O1010" s="47" t="str">
        <f>IF(A1010="","",Calculator!prev_heloc_prin_balance-N1010)</f>
        <v/>
      </c>
      <c r="P1010" s="47" t="str">
        <f t="shared" si="16"/>
        <v/>
      </c>
      <c r="Q1010" s="40"/>
      <c r="R1010" s="67" t="str">
        <f t="shared" si="5"/>
        <v/>
      </c>
      <c r="S1010" s="68" t="str">
        <f t="shared" si="6"/>
        <v/>
      </c>
      <c r="T1010" s="47" t="str">
        <f t="shared" si="7"/>
        <v/>
      </c>
      <c r="U1010" s="47" t="str">
        <f t="shared" si="8"/>
        <v/>
      </c>
      <c r="V1010" s="47" t="str">
        <f t="shared" si="9"/>
        <v/>
      </c>
      <c r="W1010" s="47" t="str">
        <f t="shared" si="10"/>
        <v/>
      </c>
      <c r="X1010" s="40"/>
      <c r="Y1010" s="67" t="str">
        <f t="shared" si="11"/>
        <v/>
      </c>
      <c r="Z1010" s="68" t="str">
        <f t="shared" si="12"/>
        <v/>
      </c>
      <c r="AA1010" s="47" t="str">
        <f>IF(Y1010="","",MIN($D$9+Calculator!free_cash_flow,AD1009+AB1010))</f>
        <v/>
      </c>
      <c r="AB1010" s="47" t="str">
        <f t="shared" si="13"/>
        <v/>
      </c>
      <c r="AC1010" s="47" t="str">
        <f t="shared" si="14"/>
        <v/>
      </c>
      <c r="AD1010" s="47" t="str">
        <f t="shared" si="15"/>
        <v/>
      </c>
    </row>
    <row r="1011" ht="12.75" customHeight="1">
      <c r="A1011" s="67" t="str">
        <f>IF(OR(Calculator!prev_total_owed&lt;=0,Calculator!prev_total_owed=""),"",Calculator!prev_pmt_num+1)</f>
        <v/>
      </c>
      <c r="B1011" s="68" t="str">
        <f t="shared" si="1"/>
        <v/>
      </c>
      <c r="C1011" s="47" t="str">
        <f>IF(A1011="","",MIN(D1011+Calculator!prev_prin_balance,Calculator!loan_payment+J1011))</f>
        <v/>
      </c>
      <c r="D1011" s="47" t="str">
        <f>IF(A1011="","",ROUND($D$6/12*MAX(0,(Calculator!prev_prin_balance)),2))</f>
        <v/>
      </c>
      <c r="E1011" s="47" t="str">
        <f t="shared" si="2"/>
        <v/>
      </c>
      <c r="F1011" s="47" t="str">
        <f>IF(A1011="","",ROUND(SUM(Calculator!prev_prin_balance,-E1011),2))</f>
        <v/>
      </c>
      <c r="G1011" s="69" t="str">
        <f t="shared" si="3"/>
        <v/>
      </c>
      <c r="H1011" s="47" t="str">
        <f>IF(A1011="","",IF(Calculator!prev_prin_balance=0,MIN(Calculator!prev_heloc_prin_balance+Calculator!prev_heloc_int_balance+K1011,MAX(0,Calculator!free_cash_flow+Calculator!loan_payment))+IF($O$7="No",0,Calculator!loan_payment+$I$6),IF($O$7="No",Calculator!free_cash_flow,$I$5)))</f>
        <v/>
      </c>
      <c r="I1011" s="47" t="str">
        <f>IF(A1011="","",IF($O$7="Yes",$I$6+Calculator!loan_payment,0))</f>
        <v/>
      </c>
      <c r="J1011" s="47" t="str">
        <f>IF(A1011="","",IF(Calculator!prev_prin_balance&lt;=0,0,IF(Calculator!prev_heloc_prin_balance&lt;Calculator!free_cash_flow,MAX(0,MIN($O$6,D1011+Calculator!prev_prin_balance+Calculator!loan_payment)),0)))</f>
        <v/>
      </c>
      <c r="K1011" s="47" t="str">
        <f>IF(A1011="","",ROUND((B1011-Calculator!prev_date)*(Calculator!prev_heloc_rate/$O$8)*MAX(0,Calculator!prev_heloc_prin_balance),2))</f>
        <v/>
      </c>
      <c r="L1011" s="47" t="str">
        <f>IF(A1011="","",MAX(0,MIN(1*H1011,Calculator!prev_heloc_int_balance+K1011)))</f>
        <v/>
      </c>
      <c r="M1011" s="47" t="str">
        <f>IF(A1011="","",(Calculator!prev_heloc_int_balance+K1011)-L1011)</f>
        <v/>
      </c>
      <c r="N1011" s="47" t="str">
        <f t="shared" si="4"/>
        <v/>
      </c>
      <c r="O1011" s="47" t="str">
        <f>IF(A1011="","",Calculator!prev_heloc_prin_balance-N1011)</f>
        <v/>
      </c>
      <c r="P1011" s="47" t="str">
        <f t="shared" si="16"/>
        <v/>
      </c>
      <c r="Q1011" s="40"/>
      <c r="R1011" s="67" t="str">
        <f t="shared" si="5"/>
        <v/>
      </c>
      <c r="S1011" s="68" t="str">
        <f t="shared" si="6"/>
        <v/>
      </c>
      <c r="T1011" s="47" t="str">
        <f t="shared" si="7"/>
        <v/>
      </c>
      <c r="U1011" s="47" t="str">
        <f t="shared" si="8"/>
        <v/>
      </c>
      <c r="V1011" s="47" t="str">
        <f t="shared" si="9"/>
        <v/>
      </c>
      <c r="W1011" s="47" t="str">
        <f t="shared" si="10"/>
        <v/>
      </c>
      <c r="X1011" s="40"/>
      <c r="Y1011" s="67" t="str">
        <f t="shared" si="11"/>
        <v/>
      </c>
      <c r="Z1011" s="68" t="str">
        <f t="shared" si="12"/>
        <v/>
      </c>
      <c r="AA1011" s="47" t="str">
        <f>IF(Y1011="","",MIN($D$9+Calculator!free_cash_flow,AD1010+AB1011))</f>
        <v/>
      </c>
      <c r="AB1011" s="47" t="str">
        <f t="shared" si="13"/>
        <v/>
      </c>
      <c r="AC1011" s="47" t="str">
        <f t="shared" si="14"/>
        <v/>
      </c>
      <c r="AD1011" s="47" t="str">
        <f t="shared" si="15"/>
        <v/>
      </c>
    </row>
    <row r="1012" ht="12.75" customHeight="1">
      <c r="A1012" s="67" t="str">
        <f>IF(OR(Calculator!prev_total_owed&lt;=0,Calculator!prev_total_owed=""),"",Calculator!prev_pmt_num+1)</f>
        <v/>
      </c>
      <c r="B1012" s="68" t="str">
        <f t="shared" si="1"/>
        <v/>
      </c>
      <c r="C1012" s="47" t="str">
        <f>IF(A1012="","",MIN(D1012+Calculator!prev_prin_balance,Calculator!loan_payment+J1012))</f>
        <v/>
      </c>
      <c r="D1012" s="47" t="str">
        <f>IF(A1012="","",ROUND($D$6/12*MAX(0,(Calculator!prev_prin_balance)),2))</f>
        <v/>
      </c>
      <c r="E1012" s="47" t="str">
        <f t="shared" si="2"/>
        <v/>
      </c>
      <c r="F1012" s="47" t="str">
        <f>IF(A1012="","",ROUND(SUM(Calculator!prev_prin_balance,-E1012),2))</f>
        <v/>
      </c>
      <c r="G1012" s="69" t="str">
        <f t="shared" si="3"/>
        <v/>
      </c>
      <c r="H1012" s="47" t="str">
        <f>IF(A1012="","",IF(Calculator!prev_prin_balance=0,MIN(Calculator!prev_heloc_prin_balance+Calculator!prev_heloc_int_balance+K1012,MAX(0,Calculator!free_cash_flow+Calculator!loan_payment))+IF($O$7="No",0,Calculator!loan_payment+$I$6),IF($O$7="No",Calculator!free_cash_flow,$I$5)))</f>
        <v/>
      </c>
      <c r="I1012" s="47" t="str">
        <f>IF(A1012="","",IF($O$7="Yes",$I$6+Calculator!loan_payment,0))</f>
        <v/>
      </c>
      <c r="J1012" s="47" t="str">
        <f>IF(A1012="","",IF(Calculator!prev_prin_balance&lt;=0,0,IF(Calculator!prev_heloc_prin_balance&lt;Calculator!free_cash_flow,MAX(0,MIN($O$6,D1012+Calculator!prev_prin_balance+Calculator!loan_payment)),0)))</f>
        <v/>
      </c>
      <c r="K1012" s="47" t="str">
        <f>IF(A1012="","",ROUND((B1012-Calculator!prev_date)*(Calculator!prev_heloc_rate/$O$8)*MAX(0,Calculator!prev_heloc_prin_balance),2))</f>
        <v/>
      </c>
      <c r="L1012" s="47" t="str">
        <f>IF(A1012="","",MAX(0,MIN(1*H1012,Calculator!prev_heloc_int_balance+K1012)))</f>
        <v/>
      </c>
      <c r="M1012" s="47" t="str">
        <f>IF(A1012="","",(Calculator!prev_heloc_int_balance+K1012)-L1012)</f>
        <v/>
      </c>
      <c r="N1012" s="47" t="str">
        <f t="shared" si="4"/>
        <v/>
      </c>
      <c r="O1012" s="47" t="str">
        <f>IF(A1012="","",Calculator!prev_heloc_prin_balance-N1012)</f>
        <v/>
      </c>
      <c r="P1012" s="47" t="str">
        <f t="shared" si="16"/>
        <v/>
      </c>
      <c r="Q1012" s="40"/>
      <c r="R1012" s="67" t="str">
        <f t="shared" si="5"/>
        <v/>
      </c>
      <c r="S1012" s="68" t="str">
        <f t="shared" si="6"/>
        <v/>
      </c>
      <c r="T1012" s="47" t="str">
        <f t="shared" si="7"/>
        <v/>
      </c>
      <c r="U1012" s="47" t="str">
        <f t="shared" si="8"/>
        <v/>
      </c>
      <c r="V1012" s="47" t="str">
        <f t="shared" si="9"/>
        <v/>
      </c>
      <c r="W1012" s="47" t="str">
        <f t="shared" si="10"/>
        <v/>
      </c>
      <c r="X1012" s="40"/>
      <c r="Y1012" s="67" t="str">
        <f t="shared" si="11"/>
        <v/>
      </c>
      <c r="Z1012" s="68" t="str">
        <f t="shared" si="12"/>
        <v/>
      </c>
      <c r="AA1012" s="47" t="str">
        <f>IF(Y1012="","",MIN($D$9+Calculator!free_cash_flow,AD1011+AB1012))</f>
        <v/>
      </c>
      <c r="AB1012" s="47" t="str">
        <f t="shared" si="13"/>
        <v/>
      </c>
      <c r="AC1012" s="47" t="str">
        <f t="shared" si="14"/>
        <v/>
      </c>
      <c r="AD1012" s="47" t="str">
        <f t="shared" si="15"/>
        <v/>
      </c>
    </row>
    <row r="1013" ht="12.75" customHeight="1">
      <c r="A1013" s="67" t="str">
        <f>IF(OR(Calculator!prev_total_owed&lt;=0,Calculator!prev_total_owed=""),"",Calculator!prev_pmt_num+1)</f>
        <v/>
      </c>
      <c r="B1013" s="68" t="str">
        <f t="shared" si="1"/>
        <v/>
      </c>
      <c r="C1013" s="47" t="str">
        <f>IF(A1013="","",MIN(D1013+Calculator!prev_prin_balance,Calculator!loan_payment+J1013))</f>
        <v/>
      </c>
      <c r="D1013" s="47" t="str">
        <f>IF(A1013="","",ROUND($D$6/12*MAX(0,(Calculator!prev_prin_balance)),2))</f>
        <v/>
      </c>
      <c r="E1013" s="47" t="str">
        <f t="shared" si="2"/>
        <v/>
      </c>
      <c r="F1013" s="47" t="str">
        <f>IF(A1013="","",ROUND(SUM(Calculator!prev_prin_balance,-E1013),2))</f>
        <v/>
      </c>
      <c r="G1013" s="69" t="str">
        <f t="shared" si="3"/>
        <v/>
      </c>
      <c r="H1013" s="47" t="str">
        <f>IF(A1013="","",IF(Calculator!prev_prin_balance=0,MIN(Calculator!prev_heloc_prin_balance+Calculator!prev_heloc_int_balance+K1013,MAX(0,Calculator!free_cash_flow+Calculator!loan_payment))+IF($O$7="No",0,Calculator!loan_payment+$I$6),IF($O$7="No",Calculator!free_cash_flow,$I$5)))</f>
        <v/>
      </c>
      <c r="I1013" s="47" t="str">
        <f>IF(A1013="","",IF($O$7="Yes",$I$6+Calculator!loan_payment,0))</f>
        <v/>
      </c>
      <c r="J1013" s="47" t="str">
        <f>IF(A1013="","",IF(Calculator!prev_prin_balance&lt;=0,0,IF(Calculator!prev_heloc_prin_balance&lt;Calculator!free_cash_flow,MAX(0,MIN($O$6,D1013+Calculator!prev_prin_balance+Calculator!loan_payment)),0)))</f>
        <v/>
      </c>
      <c r="K1013" s="47" t="str">
        <f>IF(A1013="","",ROUND((B1013-Calculator!prev_date)*(Calculator!prev_heloc_rate/$O$8)*MAX(0,Calculator!prev_heloc_prin_balance),2))</f>
        <v/>
      </c>
      <c r="L1013" s="47" t="str">
        <f>IF(A1013="","",MAX(0,MIN(1*H1013,Calculator!prev_heloc_int_balance+K1013)))</f>
        <v/>
      </c>
      <c r="M1013" s="47" t="str">
        <f>IF(A1013="","",(Calculator!prev_heloc_int_balance+K1013)-L1013)</f>
        <v/>
      </c>
      <c r="N1013" s="47" t="str">
        <f t="shared" si="4"/>
        <v/>
      </c>
      <c r="O1013" s="47" t="str">
        <f>IF(A1013="","",Calculator!prev_heloc_prin_balance-N1013)</f>
        <v/>
      </c>
      <c r="P1013" s="47" t="str">
        <f t="shared" si="16"/>
        <v/>
      </c>
      <c r="Q1013" s="40"/>
      <c r="R1013" s="67" t="str">
        <f t="shared" si="5"/>
        <v/>
      </c>
      <c r="S1013" s="68" t="str">
        <f t="shared" si="6"/>
        <v/>
      </c>
      <c r="T1013" s="47" t="str">
        <f t="shared" si="7"/>
        <v/>
      </c>
      <c r="U1013" s="47" t="str">
        <f t="shared" si="8"/>
        <v/>
      </c>
      <c r="V1013" s="47" t="str">
        <f t="shared" si="9"/>
        <v/>
      </c>
      <c r="W1013" s="47" t="str">
        <f t="shared" si="10"/>
        <v/>
      </c>
      <c r="X1013" s="40"/>
      <c r="Y1013" s="67" t="str">
        <f t="shared" si="11"/>
        <v/>
      </c>
      <c r="Z1013" s="68" t="str">
        <f t="shared" si="12"/>
        <v/>
      </c>
      <c r="AA1013" s="47" t="str">
        <f>IF(Y1013="","",MIN($D$9+Calculator!free_cash_flow,AD1012+AB1013))</f>
        <v/>
      </c>
      <c r="AB1013" s="47" t="str">
        <f t="shared" si="13"/>
        <v/>
      </c>
      <c r="AC1013" s="47" t="str">
        <f t="shared" si="14"/>
        <v/>
      </c>
      <c r="AD1013" s="47" t="str">
        <f t="shared" si="15"/>
        <v/>
      </c>
    </row>
    <row r="1014" ht="12.75" customHeight="1">
      <c r="A1014" s="67" t="str">
        <f>IF(OR(Calculator!prev_total_owed&lt;=0,Calculator!prev_total_owed=""),"",Calculator!prev_pmt_num+1)</f>
        <v/>
      </c>
      <c r="B1014" s="68" t="str">
        <f t="shared" si="1"/>
        <v/>
      </c>
      <c r="C1014" s="47" t="str">
        <f>IF(A1014="","",MIN(D1014+Calculator!prev_prin_balance,Calculator!loan_payment+J1014))</f>
        <v/>
      </c>
      <c r="D1014" s="47" t="str">
        <f>IF(A1014="","",ROUND($D$6/12*MAX(0,(Calculator!prev_prin_balance)),2))</f>
        <v/>
      </c>
      <c r="E1014" s="47" t="str">
        <f t="shared" si="2"/>
        <v/>
      </c>
      <c r="F1014" s="47" t="str">
        <f>IF(A1014="","",ROUND(SUM(Calculator!prev_prin_balance,-E1014),2))</f>
        <v/>
      </c>
      <c r="G1014" s="69" t="str">
        <f t="shared" si="3"/>
        <v/>
      </c>
      <c r="H1014" s="47" t="str">
        <f>IF(A1014="","",IF(Calculator!prev_prin_balance=0,MIN(Calculator!prev_heloc_prin_balance+Calculator!prev_heloc_int_balance+K1014,MAX(0,Calculator!free_cash_flow+Calculator!loan_payment))+IF($O$7="No",0,Calculator!loan_payment+$I$6),IF($O$7="No",Calculator!free_cash_flow,$I$5)))</f>
        <v/>
      </c>
      <c r="I1014" s="47" t="str">
        <f>IF(A1014="","",IF($O$7="Yes",$I$6+Calculator!loan_payment,0))</f>
        <v/>
      </c>
      <c r="J1014" s="47" t="str">
        <f>IF(A1014="","",IF(Calculator!prev_prin_balance&lt;=0,0,IF(Calculator!prev_heloc_prin_balance&lt;Calculator!free_cash_flow,MAX(0,MIN($O$6,D1014+Calculator!prev_prin_balance+Calculator!loan_payment)),0)))</f>
        <v/>
      </c>
      <c r="K1014" s="47" t="str">
        <f>IF(A1014="","",ROUND((B1014-Calculator!prev_date)*(Calculator!prev_heloc_rate/$O$8)*MAX(0,Calculator!prev_heloc_prin_balance),2))</f>
        <v/>
      </c>
      <c r="L1014" s="47" t="str">
        <f>IF(A1014="","",MAX(0,MIN(1*H1014,Calculator!prev_heloc_int_balance+K1014)))</f>
        <v/>
      </c>
      <c r="M1014" s="47" t="str">
        <f>IF(A1014="","",(Calculator!prev_heloc_int_balance+K1014)-L1014)</f>
        <v/>
      </c>
      <c r="N1014" s="47" t="str">
        <f t="shared" si="4"/>
        <v/>
      </c>
      <c r="O1014" s="47" t="str">
        <f>IF(A1014="","",Calculator!prev_heloc_prin_balance-N1014)</f>
        <v/>
      </c>
      <c r="P1014" s="47" t="str">
        <f t="shared" si="16"/>
        <v/>
      </c>
      <c r="Q1014" s="40"/>
      <c r="R1014" s="67" t="str">
        <f t="shared" si="5"/>
        <v/>
      </c>
      <c r="S1014" s="68" t="str">
        <f t="shared" si="6"/>
        <v/>
      </c>
      <c r="T1014" s="47" t="str">
        <f t="shared" si="7"/>
        <v/>
      </c>
      <c r="U1014" s="47" t="str">
        <f t="shared" si="8"/>
        <v/>
      </c>
      <c r="V1014" s="47" t="str">
        <f t="shared" si="9"/>
        <v/>
      </c>
      <c r="W1014" s="47" t="str">
        <f t="shared" si="10"/>
        <v/>
      </c>
      <c r="X1014" s="40"/>
      <c r="Y1014" s="67" t="str">
        <f t="shared" si="11"/>
        <v/>
      </c>
      <c r="Z1014" s="68" t="str">
        <f t="shared" si="12"/>
        <v/>
      </c>
      <c r="AA1014" s="47" t="str">
        <f>IF(Y1014="","",MIN($D$9+Calculator!free_cash_flow,AD1013+AB1014))</f>
        <v/>
      </c>
      <c r="AB1014" s="47" t="str">
        <f t="shared" si="13"/>
        <v/>
      </c>
      <c r="AC1014" s="47" t="str">
        <f t="shared" si="14"/>
        <v/>
      </c>
      <c r="AD1014" s="47" t="str">
        <f t="shared" si="15"/>
        <v/>
      </c>
    </row>
    <row r="1015" ht="12.75" customHeight="1">
      <c r="A1015" s="67" t="str">
        <f>IF(OR(Calculator!prev_total_owed&lt;=0,Calculator!prev_total_owed=""),"",Calculator!prev_pmt_num+1)</f>
        <v/>
      </c>
      <c r="B1015" s="68" t="str">
        <f t="shared" si="1"/>
        <v/>
      </c>
      <c r="C1015" s="47" t="str">
        <f>IF(A1015="","",MIN(D1015+Calculator!prev_prin_balance,Calculator!loan_payment+J1015))</f>
        <v/>
      </c>
      <c r="D1015" s="47" t="str">
        <f>IF(A1015="","",ROUND($D$6/12*MAX(0,(Calculator!prev_prin_balance)),2))</f>
        <v/>
      </c>
      <c r="E1015" s="47" t="str">
        <f t="shared" si="2"/>
        <v/>
      </c>
      <c r="F1015" s="47" t="str">
        <f>IF(A1015="","",ROUND(SUM(Calculator!prev_prin_balance,-E1015),2))</f>
        <v/>
      </c>
      <c r="G1015" s="69" t="str">
        <f t="shared" si="3"/>
        <v/>
      </c>
      <c r="H1015" s="47" t="str">
        <f>IF(A1015="","",IF(Calculator!prev_prin_balance=0,MIN(Calculator!prev_heloc_prin_balance+Calculator!prev_heloc_int_balance+K1015,MAX(0,Calculator!free_cash_flow+Calculator!loan_payment))+IF($O$7="No",0,Calculator!loan_payment+$I$6),IF($O$7="No",Calculator!free_cash_flow,$I$5)))</f>
        <v/>
      </c>
      <c r="I1015" s="47" t="str">
        <f>IF(A1015="","",IF($O$7="Yes",$I$6+Calculator!loan_payment,0))</f>
        <v/>
      </c>
      <c r="J1015" s="47" t="str">
        <f>IF(A1015="","",IF(Calculator!prev_prin_balance&lt;=0,0,IF(Calculator!prev_heloc_prin_balance&lt;Calculator!free_cash_flow,MAX(0,MIN($O$6,D1015+Calculator!prev_prin_balance+Calculator!loan_payment)),0)))</f>
        <v/>
      </c>
      <c r="K1015" s="47" t="str">
        <f>IF(A1015="","",ROUND((B1015-Calculator!prev_date)*(Calculator!prev_heloc_rate/$O$8)*MAX(0,Calculator!prev_heloc_prin_balance),2))</f>
        <v/>
      </c>
      <c r="L1015" s="47" t="str">
        <f>IF(A1015="","",MAX(0,MIN(1*H1015,Calculator!prev_heloc_int_balance+K1015)))</f>
        <v/>
      </c>
      <c r="M1015" s="47" t="str">
        <f>IF(A1015="","",(Calculator!prev_heloc_int_balance+K1015)-L1015)</f>
        <v/>
      </c>
      <c r="N1015" s="47" t="str">
        <f t="shared" si="4"/>
        <v/>
      </c>
      <c r="O1015" s="47" t="str">
        <f>IF(A1015="","",Calculator!prev_heloc_prin_balance-N1015)</f>
        <v/>
      </c>
      <c r="P1015" s="47" t="str">
        <f t="shared" si="16"/>
        <v/>
      </c>
      <c r="Q1015" s="40"/>
      <c r="R1015" s="67" t="str">
        <f t="shared" si="5"/>
        <v/>
      </c>
      <c r="S1015" s="68" t="str">
        <f t="shared" si="6"/>
        <v/>
      </c>
      <c r="T1015" s="47" t="str">
        <f t="shared" si="7"/>
        <v/>
      </c>
      <c r="U1015" s="47" t="str">
        <f t="shared" si="8"/>
        <v/>
      </c>
      <c r="V1015" s="47" t="str">
        <f t="shared" si="9"/>
        <v/>
      </c>
      <c r="W1015" s="47" t="str">
        <f t="shared" si="10"/>
        <v/>
      </c>
      <c r="X1015" s="40"/>
      <c r="Y1015" s="67" t="str">
        <f t="shared" si="11"/>
        <v/>
      </c>
      <c r="Z1015" s="68" t="str">
        <f t="shared" si="12"/>
        <v/>
      </c>
      <c r="AA1015" s="47" t="str">
        <f>IF(Y1015="","",MIN($D$9+Calculator!free_cash_flow,AD1014+AB1015))</f>
        <v/>
      </c>
      <c r="AB1015" s="47" t="str">
        <f t="shared" si="13"/>
        <v/>
      </c>
      <c r="AC1015" s="47" t="str">
        <f t="shared" si="14"/>
        <v/>
      </c>
      <c r="AD1015" s="47" t="str">
        <f t="shared" si="15"/>
        <v/>
      </c>
    </row>
    <row r="1016" ht="12.75" customHeight="1">
      <c r="A1016" s="67" t="str">
        <f>IF(OR(Calculator!prev_total_owed&lt;=0,Calculator!prev_total_owed=""),"",Calculator!prev_pmt_num+1)</f>
        <v/>
      </c>
      <c r="B1016" s="68" t="str">
        <f t="shared" si="1"/>
        <v/>
      </c>
      <c r="C1016" s="47" t="str">
        <f>IF(A1016="","",MIN(D1016+Calculator!prev_prin_balance,Calculator!loan_payment+J1016))</f>
        <v/>
      </c>
      <c r="D1016" s="47" t="str">
        <f>IF(A1016="","",ROUND($D$6/12*MAX(0,(Calculator!prev_prin_balance)),2))</f>
        <v/>
      </c>
      <c r="E1016" s="47" t="str">
        <f t="shared" si="2"/>
        <v/>
      </c>
      <c r="F1016" s="47" t="str">
        <f>IF(A1016="","",ROUND(SUM(Calculator!prev_prin_balance,-E1016),2))</f>
        <v/>
      </c>
      <c r="G1016" s="69" t="str">
        <f t="shared" si="3"/>
        <v/>
      </c>
      <c r="H1016" s="47" t="str">
        <f>IF(A1016="","",IF(Calculator!prev_prin_balance=0,MIN(Calculator!prev_heloc_prin_balance+Calculator!prev_heloc_int_balance+K1016,MAX(0,Calculator!free_cash_flow+Calculator!loan_payment))+IF($O$7="No",0,Calculator!loan_payment+$I$6),IF($O$7="No",Calculator!free_cash_flow,$I$5)))</f>
        <v/>
      </c>
      <c r="I1016" s="47" t="str">
        <f>IF(A1016="","",IF($O$7="Yes",$I$6+Calculator!loan_payment,0))</f>
        <v/>
      </c>
      <c r="J1016" s="47" t="str">
        <f>IF(A1016="","",IF(Calculator!prev_prin_balance&lt;=0,0,IF(Calculator!prev_heloc_prin_balance&lt;Calculator!free_cash_flow,MAX(0,MIN($O$6,D1016+Calculator!prev_prin_balance+Calculator!loan_payment)),0)))</f>
        <v/>
      </c>
      <c r="K1016" s="47" t="str">
        <f>IF(A1016="","",ROUND((B1016-Calculator!prev_date)*(Calculator!prev_heloc_rate/$O$8)*MAX(0,Calculator!prev_heloc_prin_balance),2))</f>
        <v/>
      </c>
      <c r="L1016" s="47" t="str">
        <f>IF(A1016="","",MAX(0,MIN(1*H1016,Calculator!prev_heloc_int_balance+K1016)))</f>
        <v/>
      </c>
      <c r="M1016" s="47" t="str">
        <f>IF(A1016="","",(Calculator!prev_heloc_int_balance+K1016)-L1016)</f>
        <v/>
      </c>
      <c r="N1016" s="47" t="str">
        <f t="shared" si="4"/>
        <v/>
      </c>
      <c r="O1016" s="47" t="str">
        <f>IF(A1016="","",Calculator!prev_heloc_prin_balance-N1016)</f>
        <v/>
      </c>
      <c r="P1016" s="47" t="str">
        <f t="shared" si="16"/>
        <v/>
      </c>
      <c r="Q1016" s="40"/>
      <c r="R1016" s="67" t="str">
        <f t="shared" si="5"/>
        <v/>
      </c>
      <c r="S1016" s="68" t="str">
        <f t="shared" si="6"/>
        <v/>
      </c>
      <c r="T1016" s="47" t="str">
        <f t="shared" si="7"/>
        <v/>
      </c>
      <c r="U1016" s="47" t="str">
        <f t="shared" si="8"/>
        <v/>
      </c>
      <c r="V1016" s="47" t="str">
        <f t="shared" si="9"/>
        <v/>
      </c>
      <c r="W1016" s="47" t="str">
        <f t="shared" si="10"/>
        <v/>
      </c>
      <c r="X1016" s="40"/>
      <c r="Y1016" s="67" t="str">
        <f t="shared" si="11"/>
        <v/>
      </c>
      <c r="Z1016" s="68" t="str">
        <f t="shared" si="12"/>
        <v/>
      </c>
      <c r="AA1016" s="47" t="str">
        <f>IF(Y1016="","",MIN($D$9+Calculator!free_cash_flow,AD1015+AB1016))</f>
        <v/>
      </c>
      <c r="AB1016" s="47" t="str">
        <f t="shared" si="13"/>
        <v/>
      </c>
      <c r="AC1016" s="47" t="str">
        <f t="shared" si="14"/>
        <v/>
      </c>
      <c r="AD1016" s="47" t="str">
        <f t="shared" si="15"/>
        <v/>
      </c>
    </row>
    <row r="1017" ht="12.75" customHeight="1">
      <c r="A1017" s="67" t="str">
        <f>IF(OR(Calculator!prev_total_owed&lt;=0,Calculator!prev_total_owed=""),"",Calculator!prev_pmt_num+1)</f>
        <v/>
      </c>
      <c r="B1017" s="68" t="str">
        <f t="shared" si="1"/>
        <v/>
      </c>
      <c r="C1017" s="47" t="str">
        <f>IF(A1017="","",MIN(D1017+Calculator!prev_prin_balance,Calculator!loan_payment+J1017))</f>
        <v/>
      </c>
      <c r="D1017" s="47" t="str">
        <f>IF(A1017="","",ROUND($D$6/12*MAX(0,(Calculator!prev_prin_balance)),2))</f>
        <v/>
      </c>
      <c r="E1017" s="47" t="str">
        <f t="shared" si="2"/>
        <v/>
      </c>
      <c r="F1017" s="47" t="str">
        <f>IF(A1017="","",ROUND(SUM(Calculator!prev_prin_balance,-E1017),2))</f>
        <v/>
      </c>
      <c r="G1017" s="69" t="str">
        <f t="shared" si="3"/>
        <v/>
      </c>
      <c r="H1017" s="47" t="str">
        <f>IF(A1017="","",IF(Calculator!prev_prin_balance=0,MIN(Calculator!prev_heloc_prin_balance+Calculator!prev_heloc_int_balance+K1017,MAX(0,Calculator!free_cash_flow+Calculator!loan_payment))+IF($O$7="No",0,Calculator!loan_payment+$I$6),IF($O$7="No",Calculator!free_cash_flow,$I$5)))</f>
        <v/>
      </c>
      <c r="I1017" s="47" t="str">
        <f>IF(A1017="","",IF($O$7="Yes",$I$6+Calculator!loan_payment,0))</f>
        <v/>
      </c>
      <c r="J1017" s="47" t="str">
        <f>IF(A1017="","",IF(Calculator!prev_prin_balance&lt;=0,0,IF(Calculator!prev_heloc_prin_balance&lt;Calculator!free_cash_flow,MAX(0,MIN($O$6,D1017+Calculator!prev_prin_balance+Calculator!loan_payment)),0)))</f>
        <v/>
      </c>
      <c r="K1017" s="47" t="str">
        <f>IF(A1017="","",ROUND((B1017-Calculator!prev_date)*(Calculator!prev_heloc_rate/$O$8)*MAX(0,Calculator!prev_heloc_prin_balance),2))</f>
        <v/>
      </c>
      <c r="L1017" s="47" t="str">
        <f>IF(A1017="","",MAX(0,MIN(1*H1017,Calculator!prev_heloc_int_balance+K1017)))</f>
        <v/>
      </c>
      <c r="M1017" s="47" t="str">
        <f>IF(A1017="","",(Calculator!prev_heloc_int_balance+K1017)-L1017)</f>
        <v/>
      </c>
      <c r="N1017" s="47" t="str">
        <f t="shared" si="4"/>
        <v/>
      </c>
      <c r="O1017" s="47" t="str">
        <f>IF(A1017="","",Calculator!prev_heloc_prin_balance-N1017)</f>
        <v/>
      </c>
      <c r="P1017" s="47" t="str">
        <f t="shared" si="16"/>
        <v/>
      </c>
      <c r="Q1017" s="40"/>
      <c r="R1017" s="67" t="str">
        <f t="shared" si="5"/>
        <v/>
      </c>
      <c r="S1017" s="68" t="str">
        <f t="shared" si="6"/>
        <v/>
      </c>
      <c r="T1017" s="47" t="str">
        <f t="shared" si="7"/>
        <v/>
      </c>
      <c r="U1017" s="47" t="str">
        <f t="shared" si="8"/>
        <v/>
      </c>
      <c r="V1017" s="47" t="str">
        <f t="shared" si="9"/>
        <v/>
      </c>
      <c r="W1017" s="47" t="str">
        <f t="shared" si="10"/>
        <v/>
      </c>
      <c r="X1017" s="40"/>
      <c r="Y1017" s="67" t="str">
        <f t="shared" si="11"/>
        <v/>
      </c>
      <c r="Z1017" s="68" t="str">
        <f t="shared" si="12"/>
        <v/>
      </c>
      <c r="AA1017" s="47" t="str">
        <f>IF(Y1017="","",MIN($D$9+Calculator!free_cash_flow,AD1016+AB1017))</f>
        <v/>
      </c>
      <c r="AB1017" s="47" t="str">
        <f t="shared" si="13"/>
        <v/>
      </c>
      <c r="AC1017" s="47" t="str">
        <f t="shared" si="14"/>
        <v/>
      </c>
      <c r="AD1017" s="47" t="str">
        <f t="shared" si="15"/>
        <v/>
      </c>
    </row>
    <row r="1018" ht="12.75" customHeight="1">
      <c r="A1018" s="67" t="str">
        <f>IF(OR(Calculator!prev_total_owed&lt;=0,Calculator!prev_total_owed=""),"",Calculator!prev_pmt_num+1)</f>
        <v/>
      </c>
      <c r="B1018" s="68" t="str">
        <f t="shared" si="1"/>
        <v/>
      </c>
      <c r="C1018" s="47" t="str">
        <f>IF(A1018="","",MIN(D1018+Calculator!prev_prin_balance,Calculator!loan_payment+J1018))</f>
        <v/>
      </c>
      <c r="D1018" s="47" t="str">
        <f>IF(A1018="","",ROUND($D$6/12*MAX(0,(Calculator!prev_prin_balance)),2))</f>
        <v/>
      </c>
      <c r="E1018" s="47" t="str">
        <f t="shared" si="2"/>
        <v/>
      </c>
      <c r="F1018" s="47" t="str">
        <f>IF(A1018="","",ROUND(SUM(Calculator!prev_prin_balance,-E1018),2))</f>
        <v/>
      </c>
      <c r="G1018" s="69" t="str">
        <f t="shared" si="3"/>
        <v/>
      </c>
      <c r="H1018" s="47" t="str">
        <f>IF(A1018="","",IF(Calculator!prev_prin_balance=0,MIN(Calculator!prev_heloc_prin_balance+Calculator!prev_heloc_int_balance+K1018,MAX(0,Calculator!free_cash_flow+Calculator!loan_payment))+IF($O$7="No",0,Calculator!loan_payment+$I$6),IF($O$7="No",Calculator!free_cash_flow,$I$5)))</f>
        <v/>
      </c>
      <c r="I1018" s="47" t="str">
        <f>IF(A1018="","",IF($O$7="Yes",$I$6+Calculator!loan_payment,0))</f>
        <v/>
      </c>
      <c r="J1018" s="47" t="str">
        <f>IF(A1018="","",IF(Calculator!prev_prin_balance&lt;=0,0,IF(Calculator!prev_heloc_prin_balance&lt;Calculator!free_cash_flow,MAX(0,MIN($O$6,D1018+Calculator!prev_prin_balance+Calculator!loan_payment)),0)))</f>
        <v/>
      </c>
      <c r="K1018" s="47" t="str">
        <f>IF(A1018="","",ROUND((B1018-Calculator!prev_date)*(Calculator!prev_heloc_rate/$O$8)*MAX(0,Calculator!prev_heloc_prin_balance),2))</f>
        <v/>
      </c>
      <c r="L1018" s="47" t="str">
        <f>IF(A1018="","",MAX(0,MIN(1*H1018,Calculator!prev_heloc_int_balance+K1018)))</f>
        <v/>
      </c>
      <c r="M1018" s="47" t="str">
        <f>IF(A1018="","",(Calculator!prev_heloc_int_balance+K1018)-L1018)</f>
        <v/>
      </c>
      <c r="N1018" s="47" t="str">
        <f t="shared" si="4"/>
        <v/>
      </c>
      <c r="O1018" s="47" t="str">
        <f>IF(A1018="","",Calculator!prev_heloc_prin_balance-N1018)</f>
        <v/>
      </c>
      <c r="P1018" s="47" t="str">
        <f t="shared" si="16"/>
        <v/>
      </c>
      <c r="Q1018" s="40"/>
      <c r="R1018" s="67" t="str">
        <f t="shared" si="5"/>
        <v/>
      </c>
      <c r="S1018" s="68" t="str">
        <f t="shared" si="6"/>
        <v/>
      </c>
      <c r="T1018" s="47" t="str">
        <f t="shared" si="7"/>
        <v/>
      </c>
      <c r="U1018" s="47" t="str">
        <f t="shared" si="8"/>
        <v/>
      </c>
      <c r="V1018" s="47" t="str">
        <f t="shared" si="9"/>
        <v/>
      </c>
      <c r="W1018" s="47" t="str">
        <f t="shared" si="10"/>
        <v/>
      </c>
      <c r="X1018" s="40"/>
      <c r="Y1018" s="67" t="str">
        <f t="shared" si="11"/>
        <v/>
      </c>
      <c r="Z1018" s="68" t="str">
        <f t="shared" si="12"/>
        <v/>
      </c>
      <c r="AA1018" s="47" t="str">
        <f>IF(Y1018="","",MIN($D$9+Calculator!free_cash_flow,AD1017+AB1018))</f>
        <v/>
      </c>
      <c r="AB1018" s="47" t="str">
        <f t="shared" si="13"/>
        <v/>
      </c>
      <c r="AC1018" s="47" t="str">
        <f t="shared" si="14"/>
        <v/>
      </c>
      <c r="AD1018" s="47" t="str">
        <f t="shared" si="15"/>
        <v/>
      </c>
    </row>
    <row r="1019" ht="12.75" customHeight="1">
      <c r="A1019" s="67" t="str">
        <f>IF(OR(Calculator!prev_total_owed&lt;=0,Calculator!prev_total_owed=""),"",Calculator!prev_pmt_num+1)</f>
        <v/>
      </c>
      <c r="B1019" s="68" t="str">
        <f t="shared" si="1"/>
        <v/>
      </c>
      <c r="C1019" s="47" t="str">
        <f>IF(A1019="","",MIN(D1019+Calculator!prev_prin_balance,Calculator!loan_payment+J1019))</f>
        <v/>
      </c>
      <c r="D1019" s="47" t="str">
        <f>IF(A1019="","",ROUND($D$6/12*MAX(0,(Calculator!prev_prin_balance)),2))</f>
        <v/>
      </c>
      <c r="E1019" s="47" t="str">
        <f t="shared" si="2"/>
        <v/>
      </c>
      <c r="F1019" s="47" t="str">
        <f>IF(A1019="","",ROUND(SUM(Calculator!prev_prin_balance,-E1019),2))</f>
        <v/>
      </c>
      <c r="G1019" s="69" t="str">
        <f t="shared" si="3"/>
        <v/>
      </c>
      <c r="H1019" s="47" t="str">
        <f>IF(A1019="","",IF(Calculator!prev_prin_balance=0,MIN(Calculator!prev_heloc_prin_balance+Calculator!prev_heloc_int_balance+K1019,MAX(0,Calculator!free_cash_flow+Calculator!loan_payment))+IF($O$7="No",0,Calculator!loan_payment+$I$6),IF($O$7="No",Calculator!free_cash_flow,$I$5)))</f>
        <v/>
      </c>
      <c r="I1019" s="47" t="str">
        <f>IF(A1019="","",IF($O$7="Yes",$I$6+Calculator!loan_payment,0))</f>
        <v/>
      </c>
      <c r="J1019" s="47" t="str">
        <f>IF(A1019="","",IF(Calculator!prev_prin_balance&lt;=0,0,IF(Calculator!prev_heloc_prin_balance&lt;Calculator!free_cash_flow,MAX(0,MIN($O$6,D1019+Calculator!prev_prin_balance+Calculator!loan_payment)),0)))</f>
        <v/>
      </c>
      <c r="K1019" s="47" t="str">
        <f>IF(A1019="","",ROUND((B1019-Calculator!prev_date)*(Calculator!prev_heloc_rate/$O$8)*MAX(0,Calculator!prev_heloc_prin_balance),2))</f>
        <v/>
      </c>
      <c r="L1019" s="47" t="str">
        <f>IF(A1019="","",MAX(0,MIN(1*H1019,Calculator!prev_heloc_int_balance+K1019)))</f>
        <v/>
      </c>
      <c r="M1019" s="47" t="str">
        <f>IF(A1019="","",(Calculator!prev_heloc_int_balance+K1019)-L1019)</f>
        <v/>
      </c>
      <c r="N1019" s="47" t="str">
        <f t="shared" si="4"/>
        <v/>
      </c>
      <c r="O1019" s="47" t="str">
        <f>IF(A1019="","",Calculator!prev_heloc_prin_balance-N1019)</f>
        <v/>
      </c>
      <c r="P1019" s="47" t="str">
        <f t="shared" si="16"/>
        <v/>
      </c>
      <c r="Q1019" s="40"/>
      <c r="R1019" s="67" t="str">
        <f t="shared" si="5"/>
        <v/>
      </c>
      <c r="S1019" s="68" t="str">
        <f t="shared" si="6"/>
        <v/>
      </c>
      <c r="T1019" s="47" t="str">
        <f t="shared" si="7"/>
        <v/>
      </c>
      <c r="U1019" s="47" t="str">
        <f t="shared" si="8"/>
        <v/>
      </c>
      <c r="V1019" s="47" t="str">
        <f t="shared" si="9"/>
        <v/>
      </c>
      <c r="W1019" s="47" t="str">
        <f t="shared" si="10"/>
        <v/>
      </c>
      <c r="X1019" s="40"/>
      <c r="Y1019" s="67" t="str">
        <f t="shared" si="11"/>
        <v/>
      </c>
      <c r="Z1019" s="68" t="str">
        <f t="shared" si="12"/>
        <v/>
      </c>
      <c r="AA1019" s="47" t="str">
        <f>IF(Y1019="","",MIN($D$9+Calculator!free_cash_flow,AD1018+AB1019))</f>
        <v/>
      </c>
      <c r="AB1019" s="47" t="str">
        <f t="shared" si="13"/>
        <v/>
      </c>
      <c r="AC1019" s="47" t="str">
        <f t="shared" si="14"/>
        <v/>
      </c>
      <c r="AD1019" s="47" t="str">
        <f t="shared" si="15"/>
        <v/>
      </c>
    </row>
    <row r="1020" ht="12.75" customHeight="1">
      <c r="A1020" s="67" t="str">
        <f>IF(OR(Calculator!prev_total_owed&lt;=0,Calculator!prev_total_owed=""),"",Calculator!prev_pmt_num+1)</f>
        <v/>
      </c>
      <c r="B1020" s="68" t="str">
        <f t="shared" si="1"/>
        <v/>
      </c>
      <c r="C1020" s="47" t="str">
        <f>IF(A1020="","",MIN(D1020+Calculator!prev_prin_balance,Calculator!loan_payment+J1020))</f>
        <v/>
      </c>
      <c r="D1020" s="47" t="str">
        <f>IF(A1020="","",ROUND($D$6/12*MAX(0,(Calculator!prev_prin_balance)),2))</f>
        <v/>
      </c>
      <c r="E1020" s="47" t="str">
        <f t="shared" si="2"/>
        <v/>
      </c>
      <c r="F1020" s="47" t="str">
        <f>IF(A1020="","",ROUND(SUM(Calculator!prev_prin_balance,-E1020),2))</f>
        <v/>
      </c>
      <c r="G1020" s="69" t="str">
        <f t="shared" si="3"/>
        <v/>
      </c>
      <c r="H1020" s="47" t="str">
        <f>IF(A1020="","",IF(Calculator!prev_prin_balance=0,MIN(Calculator!prev_heloc_prin_balance+Calculator!prev_heloc_int_balance+K1020,MAX(0,Calculator!free_cash_flow+Calculator!loan_payment))+IF($O$7="No",0,Calculator!loan_payment+$I$6),IF($O$7="No",Calculator!free_cash_flow,$I$5)))</f>
        <v/>
      </c>
      <c r="I1020" s="47" t="str">
        <f>IF(A1020="","",IF($O$7="Yes",$I$6+Calculator!loan_payment,0))</f>
        <v/>
      </c>
      <c r="J1020" s="47" t="str">
        <f>IF(A1020="","",IF(Calculator!prev_prin_balance&lt;=0,0,IF(Calculator!prev_heloc_prin_balance&lt;Calculator!free_cash_flow,MAX(0,MIN($O$6,D1020+Calculator!prev_prin_balance+Calculator!loan_payment)),0)))</f>
        <v/>
      </c>
      <c r="K1020" s="47" t="str">
        <f>IF(A1020="","",ROUND((B1020-Calculator!prev_date)*(Calculator!prev_heloc_rate/$O$8)*MAX(0,Calculator!prev_heloc_prin_balance),2))</f>
        <v/>
      </c>
      <c r="L1020" s="47" t="str">
        <f>IF(A1020="","",MAX(0,MIN(1*H1020,Calculator!prev_heloc_int_balance+K1020)))</f>
        <v/>
      </c>
      <c r="M1020" s="47" t="str">
        <f>IF(A1020="","",(Calculator!prev_heloc_int_balance+K1020)-L1020)</f>
        <v/>
      </c>
      <c r="N1020" s="47" t="str">
        <f t="shared" si="4"/>
        <v/>
      </c>
      <c r="O1020" s="47" t="str">
        <f>IF(A1020="","",Calculator!prev_heloc_prin_balance-N1020)</f>
        <v/>
      </c>
      <c r="P1020" s="47" t="str">
        <f t="shared" si="16"/>
        <v/>
      </c>
      <c r="Q1020" s="40"/>
      <c r="R1020" s="67" t="str">
        <f t="shared" si="5"/>
        <v/>
      </c>
      <c r="S1020" s="68" t="str">
        <f t="shared" si="6"/>
        <v/>
      </c>
      <c r="T1020" s="47" t="str">
        <f t="shared" si="7"/>
        <v/>
      </c>
      <c r="U1020" s="47" t="str">
        <f t="shared" si="8"/>
        <v/>
      </c>
      <c r="V1020" s="47" t="str">
        <f t="shared" si="9"/>
        <v/>
      </c>
      <c r="W1020" s="47" t="str">
        <f t="shared" si="10"/>
        <v/>
      </c>
      <c r="X1020" s="40"/>
      <c r="Y1020" s="67" t="str">
        <f t="shared" si="11"/>
        <v/>
      </c>
      <c r="Z1020" s="68" t="str">
        <f t="shared" si="12"/>
        <v/>
      </c>
      <c r="AA1020" s="47" t="str">
        <f>IF(Y1020="","",MIN($D$9+Calculator!free_cash_flow,AD1019+AB1020))</f>
        <v/>
      </c>
      <c r="AB1020" s="47" t="str">
        <f t="shared" si="13"/>
        <v/>
      </c>
      <c r="AC1020" s="47" t="str">
        <f t="shared" si="14"/>
        <v/>
      </c>
      <c r="AD1020" s="47" t="str">
        <f t="shared" si="15"/>
        <v/>
      </c>
    </row>
    <row r="1021" ht="12.75" customHeight="1">
      <c r="A1021" s="67" t="str">
        <f>IF(OR(Calculator!prev_total_owed&lt;=0,Calculator!prev_total_owed=""),"",Calculator!prev_pmt_num+1)</f>
        <v/>
      </c>
      <c r="B1021" s="68" t="str">
        <f t="shared" si="1"/>
        <v/>
      </c>
      <c r="C1021" s="47" t="str">
        <f>IF(A1021="","",MIN(D1021+Calculator!prev_prin_balance,Calculator!loan_payment+J1021))</f>
        <v/>
      </c>
      <c r="D1021" s="47" t="str">
        <f>IF(A1021="","",ROUND($D$6/12*MAX(0,(Calculator!prev_prin_balance)),2))</f>
        <v/>
      </c>
      <c r="E1021" s="47" t="str">
        <f t="shared" si="2"/>
        <v/>
      </c>
      <c r="F1021" s="47" t="str">
        <f>IF(A1021="","",ROUND(SUM(Calculator!prev_prin_balance,-E1021),2))</f>
        <v/>
      </c>
      <c r="G1021" s="69" t="str">
        <f t="shared" si="3"/>
        <v/>
      </c>
      <c r="H1021" s="47" t="str">
        <f>IF(A1021="","",IF(Calculator!prev_prin_balance=0,MIN(Calculator!prev_heloc_prin_balance+Calculator!prev_heloc_int_balance+K1021,MAX(0,Calculator!free_cash_flow+Calculator!loan_payment))+IF($O$7="No",0,Calculator!loan_payment+$I$6),IF($O$7="No",Calculator!free_cash_flow,$I$5)))</f>
        <v/>
      </c>
      <c r="I1021" s="47" t="str">
        <f>IF(A1021="","",IF($O$7="Yes",$I$6+Calculator!loan_payment,0))</f>
        <v/>
      </c>
      <c r="J1021" s="47" t="str">
        <f>IF(A1021="","",IF(Calculator!prev_prin_balance&lt;=0,0,IF(Calculator!prev_heloc_prin_balance&lt;Calculator!free_cash_flow,MAX(0,MIN($O$6,D1021+Calculator!prev_prin_balance+Calculator!loan_payment)),0)))</f>
        <v/>
      </c>
      <c r="K1021" s="47" t="str">
        <f>IF(A1021="","",ROUND((B1021-Calculator!prev_date)*(Calculator!prev_heloc_rate/$O$8)*MAX(0,Calculator!prev_heloc_prin_balance),2))</f>
        <v/>
      </c>
      <c r="L1021" s="47" t="str">
        <f>IF(A1021="","",MAX(0,MIN(1*H1021,Calculator!prev_heloc_int_balance+K1021)))</f>
        <v/>
      </c>
      <c r="M1021" s="47" t="str">
        <f>IF(A1021="","",(Calculator!prev_heloc_int_balance+K1021)-L1021)</f>
        <v/>
      </c>
      <c r="N1021" s="47" t="str">
        <f t="shared" si="4"/>
        <v/>
      </c>
      <c r="O1021" s="47" t="str">
        <f>IF(A1021="","",Calculator!prev_heloc_prin_balance-N1021)</f>
        <v/>
      </c>
      <c r="P1021" s="47" t="str">
        <f t="shared" si="16"/>
        <v/>
      </c>
      <c r="Q1021" s="40"/>
      <c r="R1021" s="67" t="str">
        <f t="shared" si="5"/>
        <v/>
      </c>
      <c r="S1021" s="68" t="str">
        <f t="shared" si="6"/>
        <v/>
      </c>
      <c r="T1021" s="47" t="str">
        <f t="shared" si="7"/>
        <v/>
      </c>
      <c r="U1021" s="47" t="str">
        <f t="shared" si="8"/>
        <v/>
      </c>
      <c r="V1021" s="47" t="str">
        <f t="shared" si="9"/>
        <v/>
      </c>
      <c r="W1021" s="47" t="str">
        <f t="shared" si="10"/>
        <v/>
      </c>
      <c r="X1021" s="40"/>
      <c r="Y1021" s="67" t="str">
        <f t="shared" si="11"/>
        <v/>
      </c>
      <c r="Z1021" s="68" t="str">
        <f t="shared" si="12"/>
        <v/>
      </c>
      <c r="AA1021" s="47" t="str">
        <f>IF(Y1021="","",MIN($D$9+Calculator!free_cash_flow,AD1020+AB1021))</f>
        <v/>
      </c>
      <c r="AB1021" s="47" t="str">
        <f t="shared" si="13"/>
        <v/>
      </c>
      <c r="AC1021" s="47" t="str">
        <f t="shared" si="14"/>
        <v/>
      </c>
      <c r="AD1021" s="47" t="str">
        <f t="shared" si="15"/>
        <v/>
      </c>
    </row>
    <row r="1022" ht="12.75" customHeight="1">
      <c r="A1022" s="67" t="str">
        <f>IF(OR(Calculator!prev_total_owed&lt;=0,Calculator!prev_total_owed=""),"",Calculator!prev_pmt_num+1)</f>
        <v/>
      </c>
      <c r="B1022" s="68" t="str">
        <f t="shared" si="1"/>
        <v/>
      </c>
      <c r="C1022" s="47" t="str">
        <f>IF(A1022="","",MIN(D1022+Calculator!prev_prin_balance,Calculator!loan_payment+J1022))</f>
        <v/>
      </c>
      <c r="D1022" s="47" t="str">
        <f>IF(A1022="","",ROUND($D$6/12*MAX(0,(Calculator!prev_prin_balance)),2))</f>
        <v/>
      </c>
      <c r="E1022" s="47" t="str">
        <f t="shared" si="2"/>
        <v/>
      </c>
      <c r="F1022" s="47" t="str">
        <f>IF(A1022="","",ROUND(SUM(Calculator!prev_prin_balance,-E1022),2))</f>
        <v/>
      </c>
      <c r="G1022" s="69" t="str">
        <f t="shared" si="3"/>
        <v/>
      </c>
      <c r="H1022" s="47" t="str">
        <f>IF(A1022="","",IF(Calculator!prev_prin_balance=0,MIN(Calculator!prev_heloc_prin_balance+Calculator!prev_heloc_int_balance+K1022,MAX(0,Calculator!free_cash_flow+Calculator!loan_payment))+IF($O$7="No",0,Calculator!loan_payment+$I$6),IF($O$7="No",Calculator!free_cash_flow,$I$5)))</f>
        <v/>
      </c>
      <c r="I1022" s="47" t="str">
        <f>IF(A1022="","",IF($O$7="Yes",$I$6+Calculator!loan_payment,0))</f>
        <v/>
      </c>
      <c r="J1022" s="47" t="str">
        <f>IF(A1022="","",IF(Calculator!prev_prin_balance&lt;=0,0,IF(Calculator!prev_heloc_prin_balance&lt;Calculator!free_cash_flow,MAX(0,MIN($O$6,D1022+Calculator!prev_prin_balance+Calculator!loan_payment)),0)))</f>
        <v/>
      </c>
      <c r="K1022" s="47" t="str">
        <f>IF(A1022="","",ROUND((B1022-Calculator!prev_date)*(Calculator!prev_heloc_rate/$O$8)*MAX(0,Calculator!prev_heloc_prin_balance),2))</f>
        <v/>
      </c>
      <c r="L1022" s="47" t="str">
        <f>IF(A1022="","",MAX(0,MIN(1*H1022,Calculator!prev_heloc_int_balance+K1022)))</f>
        <v/>
      </c>
      <c r="M1022" s="47" t="str">
        <f>IF(A1022="","",(Calculator!prev_heloc_int_balance+K1022)-L1022)</f>
        <v/>
      </c>
      <c r="N1022" s="47" t="str">
        <f t="shared" si="4"/>
        <v/>
      </c>
      <c r="O1022" s="47" t="str">
        <f>IF(A1022="","",Calculator!prev_heloc_prin_balance-N1022)</f>
        <v/>
      </c>
      <c r="P1022" s="47" t="str">
        <f t="shared" si="16"/>
        <v/>
      </c>
      <c r="Q1022" s="40"/>
      <c r="R1022" s="67" t="str">
        <f t="shared" si="5"/>
        <v/>
      </c>
      <c r="S1022" s="68" t="str">
        <f t="shared" si="6"/>
        <v/>
      </c>
      <c r="T1022" s="47" t="str">
        <f t="shared" si="7"/>
        <v/>
      </c>
      <c r="U1022" s="47" t="str">
        <f t="shared" si="8"/>
        <v/>
      </c>
      <c r="V1022" s="47" t="str">
        <f t="shared" si="9"/>
        <v/>
      </c>
      <c r="W1022" s="47" t="str">
        <f t="shared" si="10"/>
        <v/>
      </c>
      <c r="X1022" s="40"/>
      <c r="Y1022" s="67" t="str">
        <f t="shared" si="11"/>
        <v/>
      </c>
      <c r="Z1022" s="68" t="str">
        <f t="shared" si="12"/>
        <v/>
      </c>
      <c r="AA1022" s="47" t="str">
        <f>IF(Y1022="","",MIN($D$9+Calculator!free_cash_flow,AD1021+AB1022))</f>
        <v/>
      </c>
      <c r="AB1022" s="47" t="str">
        <f t="shared" si="13"/>
        <v/>
      </c>
      <c r="AC1022" s="47" t="str">
        <f t="shared" si="14"/>
        <v/>
      </c>
      <c r="AD1022" s="47" t="str">
        <f t="shared" si="15"/>
        <v/>
      </c>
    </row>
    <row r="1023" ht="12.75" customHeight="1">
      <c r="A1023" s="67" t="str">
        <f>IF(OR(Calculator!prev_total_owed&lt;=0,Calculator!prev_total_owed=""),"",Calculator!prev_pmt_num+1)</f>
        <v/>
      </c>
      <c r="B1023" s="68" t="str">
        <f t="shared" si="1"/>
        <v/>
      </c>
      <c r="C1023" s="47" t="str">
        <f>IF(A1023="","",MIN(D1023+Calculator!prev_prin_balance,Calculator!loan_payment+J1023))</f>
        <v/>
      </c>
      <c r="D1023" s="47" t="str">
        <f>IF(A1023="","",ROUND($D$6/12*MAX(0,(Calculator!prev_prin_balance)),2))</f>
        <v/>
      </c>
      <c r="E1023" s="47" t="str">
        <f t="shared" si="2"/>
        <v/>
      </c>
      <c r="F1023" s="47" t="str">
        <f>IF(A1023="","",ROUND(SUM(Calculator!prev_prin_balance,-E1023),2))</f>
        <v/>
      </c>
      <c r="G1023" s="69" t="str">
        <f t="shared" si="3"/>
        <v/>
      </c>
      <c r="H1023" s="47" t="str">
        <f>IF(A1023="","",IF(Calculator!prev_prin_balance=0,MIN(Calculator!prev_heloc_prin_balance+Calculator!prev_heloc_int_balance+K1023,MAX(0,Calculator!free_cash_flow+Calculator!loan_payment))+IF($O$7="No",0,Calculator!loan_payment+$I$6),IF($O$7="No",Calculator!free_cash_flow,$I$5)))</f>
        <v/>
      </c>
      <c r="I1023" s="47" t="str">
        <f>IF(A1023="","",IF($O$7="Yes",$I$6+Calculator!loan_payment,0))</f>
        <v/>
      </c>
      <c r="J1023" s="47" t="str">
        <f>IF(A1023="","",IF(Calculator!prev_prin_balance&lt;=0,0,IF(Calculator!prev_heloc_prin_balance&lt;Calculator!free_cash_flow,MAX(0,MIN($O$6,D1023+Calculator!prev_prin_balance+Calculator!loan_payment)),0)))</f>
        <v/>
      </c>
      <c r="K1023" s="47" t="str">
        <f>IF(A1023="","",ROUND((B1023-Calculator!prev_date)*(Calculator!prev_heloc_rate/$O$8)*MAX(0,Calculator!prev_heloc_prin_balance),2))</f>
        <v/>
      </c>
      <c r="L1023" s="47" t="str">
        <f>IF(A1023="","",MAX(0,MIN(1*H1023,Calculator!prev_heloc_int_balance+K1023)))</f>
        <v/>
      </c>
      <c r="M1023" s="47" t="str">
        <f>IF(A1023="","",(Calculator!prev_heloc_int_balance+K1023)-L1023)</f>
        <v/>
      </c>
      <c r="N1023" s="47" t="str">
        <f t="shared" si="4"/>
        <v/>
      </c>
      <c r="O1023" s="47" t="str">
        <f>IF(A1023="","",Calculator!prev_heloc_prin_balance-N1023)</f>
        <v/>
      </c>
      <c r="P1023" s="47" t="str">
        <f t="shared" si="16"/>
        <v/>
      </c>
      <c r="Q1023" s="40"/>
      <c r="R1023" s="67" t="str">
        <f t="shared" si="5"/>
        <v/>
      </c>
      <c r="S1023" s="68" t="str">
        <f t="shared" si="6"/>
        <v/>
      </c>
      <c r="T1023" s="47" t="str">
        <f t="shared" si="7"/>
        <v/>
      </c>
      <c r="U1023" s="47" t="str">
        <f t="shared" si="8"/>
        <v/>
      </c>
      <c r="V1023" s="47" t="str">
        <f t="shared" si="9"/>
        <v/>
      </c>
      <c r="W1023" s="47" t="str">
        <f t="shared" si="10"/>
        <v/>
      </c>
      <c r="X1023" s="40"/>
      <c r="Y1023" s="67" t="str">
        <f t="shared" si="11"/>
        <v/>
      </c>
      <c r="Z1023" s="68" t="str">
        <f t="shared" si="12"/>
        <v/>
      </c>
      <c r="AA1023" s="47" t="str">
        <f>IF(Y1023="","",MIN($D$9+Calculator!free_cash_flow,AD1022+AB1023))</f>
        <v/>
      </c>
      <c r="AB1023" s="47" t="str">
        <f t="shared" si="13"/>
        <v/>
      </c>
      <c r="AC1023" s="47" t="str">
        <f t="shared" si="14"/>
        <v/>
      </c>
      <c r="AD1023" s="47" t="str">
        <f t="shared" si="15"/>
        <v/>
      </c>
    </row>
    <row r="1024" ht="12.75" customHeight="1">
      <c r="A1024" s="67" t="str">
        <f>IF(OR(Calculator!prev_total_owed&lt;=0,Calculator!prev_total_owed=""),"",Calculator!prev_pmt_num+1)</f>
        <v/>
      </c>
      <c r="B1024" s="68" t="str">
        <f t="shared" si="1"/>
        <v/>
      </c>
      <c r="C1024" s="47" t="str">
        <f>IF(A1024="","",MIN(D1024+Calculator!prev_prin_balance,Calculator!loan_payment+J1024))</f>
        <v/>
      </c>
      <c r="D1024" s="47" t="str">
        <f>IF(A1024="","",ROUND($D$6/12*MAX(0,(Calculator!prev_prin_balance)),2))</f>
        <v/>
      </c>
      <c r="E1024" s="47" t="str">
        <f t="shared" si="2"/>
        <v/>
      </c>
      <c r="F1024" s="47" t="str">
        <f>IF(A1024="","",ROUND(SUM(Calculator!prev_prin_balance,-E1024),2))</f>
        <v/>
      </c>
      <c r="G1024" s="69" t="str">
        <f t="shared" si="3"/>
        <v/>
      </c>
      <c r="H1024" s="47" t="str">
        <f>IF(A1024="","",IF(Calculator!prev_prin_balance=0,MIN(Calculator!prev_heloc_prin_balance+Calculator!prev_heloc_int_balance+K1024,MAX(0,Calculator!free_cash_flow+Calculator!loan_payment))+IF($O$7="No",0,Calculator!loan_payment+$I$6),IF($O$7="No",Calculator!free_cash_flow,$I$5)))</f>
        <v/>
      </c>
      <c r="I1024" s="47" t="str">
        <f>IF(A1024="","",IF($O$7="Yes",$I$6+Calculator!loan_payment,0))</f>
        <v/>
      </c>
      <c r="J1024" s="47" t="str">
        <f>IF(A1024="","",IF(Calculator!prev_prin_balance&lt;=0,0,IF(Calculator!prev_heloc_prin_balance&lt;Calculator!free_cash_flow,MAX(0,MIN($O$6,D1024+Calculator!prev_prin_balance+Calculator!loan_payment)),0)))</f>
        <v/>
      </c>
      <c r="K1024" s="47" t="str">
        <f>IF(A1024="","",ROUND((B1024-Calculator!prev_date)*(Calculator!prev_heloc_rate/$O$8)*MAX(0,Calculator!prev_heloc_prin_balance),2))</f>
        <v/>
      </c>
      <c r="L1024" s="47" t="str">
        <f>IF(A1024="","",MAX(0,MIN(1*H1024,Calculator!prev_heloc_int_balance+K1024)))</f>
        <v/>
      </c>
      <c r="M1024" s="47" t="str">
        <f>IF(A1024="","",(Calculator!prev_heloc_int_balance+K1024)-L1024)</f>
        <v/>
      </c>
      <c r="N1024" s="47" t="str">
        <f t="shared" si="4"/>
        <v/>
      </c>
      <c r="O1024" s="47" t="str">
        <f>IF(A1024="","",Calculator!prev_heloc_prin_balance-N1024)</f>
        <v/>
      </c>
      <c r="P1024" s="47" t="str">
        <f t="shared" si="16"/>
        <v/>
      </c>
      <c r="Q1024" s="40"/>
      <c r="R1024" s="67" t="str">
        <f t="shared" si="5"/>
        <v/>
      </c>
      <c r="S1024" s="68" t="str">
        <f t="shared" si="6"/>
        <v/>
      </c>
      <c r="T1024" s="47" t="str">
        <f t="shared" si="7"/>
        <v/>
      </c>
      <c r="U1024" s="47" t="str">
        <f t="shared" si="8"/>
        <v/>
      </c>
      <c r="V1024" s="47" t="str">
        <f t="shared" si="9"/>
        <v/>
      </c>
      <c r="W1024" s="47" t="str">
        <f t="shared" si="10"/>
        <v/>
      </c>
      <c r="X1024" s="40"/>
      <c r="Y1024" s="67" t="str">
        <f t="shared" si="11"/>
        <v/>
      </c>
      <c r="Z1024" s="68" t="str">
        <f t="shared" si="12"/>
        <v/>
      </c>
      <c r="AA1024" s="47" t="str">
        <f>IF(Y1024="","",MIN($D$9+Calculator!free_cash_flow,AD1023+AB1024))</f>
        <v/>
      </c>
      <c r="AB1024" s="47" t="str">
        <f t="shared" si="13"/>
        <v/>
      </c>
      <c r="AC1024" s="47" t="str">
        <f t="shared" si="14"/>
        <v/>
      </c>
      <c r="AD1024" s="47" t="str">
        <f t="shared" si="15"/>
        <v/>
      </c>
    </row>
    <row r="1025" ht="12.75" customHeight="1">
      <c r="A1025" s="67" t="str">
        <f>IF(OR(Calculator!prev_total_owed&lt;=0,Calculator!prev_total_owed=""),"",Calculator!prev_pmt_num+1)</f>
        <v/>
      </c>
      <c r="B1025" s="68" t="str">
        <f t="shared" si="1"/>
        <v/>
      </c>
      <c r="C1025" s="47" t="str">
        <f>IF(A1025="","",MIN(D1025+Calculator!prev_prin_balance,Calculator!loan_payment+J1025))</f>
        <v/>
      </c>
      <c r="D1025" s="47" t="str">
        <f>IF(A1025="","",ROUND($D$6/12*MAX(0,(Calculator!prev_prin_balance)),2))</f>
        <v/>
      </c>
      <c r="E1025" s="47" t="str">
        <f t="shared" si="2"/>
        <v/>
      </c>
      <c r="F1025" s="47" t="str">
        <f>IF(A1025="","",ROUND(SUM(Calculator!prev_prin_balance,-E1025),2))</f>
        <v/>
      </c>
      <c r="G1025" s="69" t="str">
        <f t="shared" si="3"/>
        <v/>
      </c>
      <c r="H1025" s="47" t="str">
        <f>IF(A1025="","",IF(Calculator!prev_prin_balance=0,MIN(Calculator!prev_heloc_prin_balance+Calculator!prev_heloc_int_balance+K1025,MAX(0,Calculator!free_cash_flow+Calculator!loan_payment))+IF($O$7="No",0,Calculator!loan_payment+$I$6),IF($O$7="No",Calculator!free_cash_flow,$I$5)))</f>
        <v/>
      </c>
      <c r="I1025" s="47" t="str">
        <f>IF(A1025="","",IF($O$7="Yes",$I$6+Calculator!loan_payment,0))</f>
        <v/>
      </c>
      <c r="J1025" s="47" t="str">
        <f>IF(A1025="","",IF(Calculator!prev_prin_balance&lt;=0,0,IF(Calculator!prev_heloc_prin_balance&lt;Calculator!free_cash_flow,MAX(0,MIN($O$6,D1025+Calculator!prev_prin_balance+Calculator!loan_payment)),0)))</f>
        <v/>
      </c>
      <c r="K1025" s="47" t="str">
        <f>IF(A1025="","",ROUND((B1025-Calculator!prev_date)*(Calculator!prev_heloc_rate/$O$8)*MAX(0,Calculator!prev_heloc_prin_balance),2))</f>
        <v/>
      </c>
      <c r="L1025" s="47" t="str">
        <f>IF(A1025="","",MAX(0,MIN(1*H1025,Calculator!prev_heloc_int_balance+K1025)))</f>
        <v/>
      </c>
      <c r="M1025" s="47" t="str">
        <f>IF(A1025="","",(Calculator!prev_heloc_int_balance+K1025)-L1025)</f>
        <v/>
      </c>
      <c r="N1025" s="47" t="str">
        <f t="shared" si="4"/>
        <v/>
      </c>
      <c r="O1025" s="47" t="str">
        <f>IF(A1025="","",Calculator!prev_heloc_prin_balance-N1025)</f>
        <v/>
      </c>
      <c r="P1025" s="47" t="str">
        <f t="shared" si="16"/>
        <v/>
      </c>
      <c r="Q1025" s="40"/>
      <c r="R1025" s="67" t="str">
        <f t="shared" si="5"/>
        <v/>
      </c>
      <c r="S1025" s="68" t="str">
        <f t="shared" si="6"/>
        <v/>
      </c>
      <c r="T1025" s="47" t="str">
        <f t="shared" si="7"/>
        <v/>
      </c>
      <c r="U1025" s="47" t="str">
        <f t="shared" si="8"/>
        <v/>
      </c>
      <c r="V1025" s="47" t="str">
        <f t="shared" si="9"/>
        <v/>
      </c>
      <c r="W1025" s="47" t="str">
        <f t="shared" si="10"/>
        <v/>
      </c>
      <c r="X1025" s="40"/>
      <c r="Y1025" s="67" t="str">
        <f t="shared" si="11"/>
        <v/>
      </c>
      <c r="Z1025" s="68" t="str">
        <f t="shared" si="12"/>
        <v/>
      </c>
      <c r="AA1025" s="47" t="str">
        <f>IF(Y1025="","",MIN($D$9+Calculator!free_cash_flow,AD1024+AB1025))</f>
        <v/>
      </c>
      <c r="AB1025" s="47" t="str">
        <f t="shared" si="13"/>
        <v/>
      </c>
      <c r="AC1025" s="47" t="str">
        <f t="shared" si="14"/>
        <v/>
      </c>
      <c r="AD1025" s="47" t="str">
        <f t="shared" si="15"/>
        <v/>
      </c>
    </row>
    <row r="1026" ht="12.75" customHeight="1">
      <c r="A1026" s="67" t="str">
        <f>IF(OR(Calculator!prev_total_owed&lt;=0,Calculator!prev_total_owed=""),"",Calculator!prev_pmt_num+1)</f>
        <v/>
      </c>
      <c r="B1026" s="68" t="str">
        <f t="shared" si="1"/>
        <v/>
      </c>
      <c r="C1026" s="47" t="str">
        <f>IF(A1026="","",MIN(D1026+Calculator!prev_prin_balance,Calculator!loan_payment+J1026))</f>
        <v/>
      </c>
      <c r="D1026" s="47" t="str">
        <f>IF(A1026="","",ROUND($D$6/12*MAX(0,(Calculator!prev_prin_balance)),2))</f>
        <v/>
      </c>
      <c r="E1026" s="47" t="str">
        <f t="shared" si="2"/>
        <v/>
      </c>
      <c r="F1026" s="47" t="str">
        <f>IF(A1026="","",ROUND(SUM(Calculator!prev_prin_balance,-E1026),2))</f>
        <v/>
      </c>
      <c r="G1026" s="69" t="str">
        <f t="shared" si="3"/>
        <v/>
      </c>
      <c r="H1026" s="47" t="str">
        <f>IF(A1026="","",IF(Calculator!prev_prin_balance=0,MIN(Calculator!prev_heloc_prin_balance+Calculator!prev_heloc_int_balance+K1026,MAX(0,Calculator!free_cash_flow+Calculator!loan_payment))+IF($O$7="No",0,Calculator!loan_payment+$I$6),IF($O$7="No",Calculator!free_cash_flow,$I$5)))</f>
        <v/>
      </c>
      <c r="I1026" s="47" t="str">
        <f>IF(A1026="","",IF($O$7="Yes",$I$6+Calculator!loan_payment,0))</f>
        <v/>
      </c>
      <c r="J1026" s="47" t="str">
        <f>IF(A1026="","",IF(Calculator!prev_prin_balance&lt;=0,0,IF(Calculator!prev_heloc_prin_balance&lt;Calculator!free_cash_flow,MAX(0,MIN($O$6,D1026+Calculator!prev_prin_balance+Calculator!loan_payment)),0)))</f>
        <v/>
      </c>
      <c r="K1026" s="47" t="str">
        <f>IF(A1026="","",ROUND((B1026-Calculator!prev_date)*(Calculator!prev_heloc_rate/$O$8)*MAX(0,Calculator!prev_heloc_prin_balance),2))</f>
        <v/>
      </c>
      <c r="L1026" s="47" t="str">
        <f>IF(A1026="","",MAX(0,MIN(1*H1026,Calculator!prev_heloc_int_balance+K1026)))</f>
        <v/>
      </c>
      <c r="M1026" s="47" t="str">
        <f>IF(A1026="","",(Calculator!prev_heloc_int_balance+K1026)-L1026)</f>
        <v/>
      </c>
      <c r="N1026" s="47" t="str">
        <f t="shared" si="4"/>
        <v/>
      </c>
      <c r="O1026" s="47" t="str">
        <f>IF(A1026="","",Calculator!prev_heloc_prin_balance-N1026)</f>
        <v/>
      </c>
      <c r="P1026" s="47" t="str">
        <f t="shared" si="16"/>
        <v/>
      </c>
      <c r="Q1026" s="40"/>
      <c r="R1026" s="67" t="str">
        <f t="shared" si="5"/>
        <v/>
      </c>
      <c r="S1026" s="68" t="str">
        <f t="shared" si="6"/>
        <v/>
      </c>
      <c r="T1026" s="47" t="str">
        <f t="shared" si="7"/>
        <v/>
      </c>
      <c r="U1026" s="47" t="str">
        <f t="shared" si="8"/>
        <v/>
      </c>
      <c r="V1026" s="47" t="str">
        <f t="shared" si="9"/>
        <v/>
      </c>
      <c r="W1026" s="47" t="str">
        <f t="shared" si="10"/>
        <v/>
      </c>
      <c r="X1026" s="40"/>
      <c r="Y1026" s="67" t="str">
        <f t="shared" si="11"/>
        <v/>
      </c>
      <c r="Z1026" s="68" t="str">
        <f t="shared" si="12"/>
        <v/>
      </c>
      <c r="AA1026" s="47" t="str">
        <f>IF(Y1026="","",MIN($D$9+Calculator!free_cash_flow,AD1025+AB1026))</f>
        <v/>
      </c>
      <c r="AB1026" s="47" t="str">
        <f t="shared" si="13"/>
        <v/>
      </c>
      <c r="AC1026" s="47" t="str">
        <f t="shared" si="14"/>
        <v/>
      </c>
      <c r="AD1026" s="47" t="str">
        <f t="shared" si="15"/>
        <v/>
      </c>
    </row>
    <row r="1027" ht="12.75" customHeight="1">
      <c r="A1027" s="67" t="str">
        <f>IF(OR(Calculator!prev_total_owed&lt;=0,Calculator!prev_total_owed=""),"",Calculator!prev_pmt_num+1)</f>
        <v/>
      </c>
      <c r="B1027" s="68" t="str">
        <f t="shared" si="1"/>
        <v/>
      </c>
      <c r="C1027" s="47" t="str">
        <f>IF(A1027="","",MIN(D1027+Calculator!prev_prin_balance,Calculator!loan_payment+J1027))</f>
        <v/>
      </c>
      <c r="D1027" s="47" t="str">
        <f>IF(A1027="","",ROUND($D$6/12*MAX(0,(Calculator!prev_prin_balance)),2))</f>
        <v/>
      </c>
      <c r="E1027" s="47" t="str">
        <f t="shared" si="2"/>
        <v/>
      </c>
      <c r="F1027" s="47" t="str">
        <f>IF(A1027="","",ROUND(SUM(Calculator!prev_prin_balance,-E1027),2))</f>
        <v/>
      </c>
      <c r="G1027" s="69" t="str">
        <f t="shared" si="3"/>
        <v/>
      </c>
      <c r="H1027" s="47" t="str">
        <f>IF(A1027="","",IF(Calculator!prev_prin_balance=0,MIN(Calculator!prev_heloc_prin_balance+Calculator!prev_heloc_int_balance+K1027,MAX(0,Calculator!free_cash_flow+Calculator!loan_payment))+IF($O$7="No",0,Calculator!loan_payment+$I$6),IF($O$7="No",Calculator!free_cash_flow,$I$5)))</f>
        <v/>
      </c>
      <c r="I1027" s="47" t="str">
        <f>IF(A1027="","",IF($O$7="Yes",$I$6+Calculator!loan_payment,0))</f>
        <v/>
      </c>
      <c r="J1027" s="47" t="str">
        <f>IF(A1027="","",IF(Calculator!prev_prin_balance&lt;=0,0,IF(Calculator!prev_heloc_prin_balance&lt;Calculator!free_cash_flow,MAX(0,MIN($O$6,D1027+Calculator!prev_prin_balance+Calculator!loan_payment)),0)))</f>
        <v/>
      </c>
      <c r="K1027" s="47" t="str">
        <f>IF(A1027="","",ROUND((B1027-Calculator!prev_date)*(Calculator!prev_heloc_rate/$O$8)*MAX(0,Calculator!prev_heloc_prin_balance),2))</f>
        <v/>
      </c>
      <c r="L1027" s="47" t="str">
        <f>IF(A1027="","",MAX(0,MIN(1*H1027,Calculator!prev_heloc_int_balance+K1027)))</f>
        <v/>
      </c>
      <c r="M1027" s="47" t="str">
        <f>IF(A1027="","",(Calculator!prev_heloc_int_balance+K1027)-L1027)</f>
        <v/>
      </c>
      <c r="N1027" s="47" t="str">
        <f t="shared" si="4"/>
        <v/>
      </c>
      <c r="O1027" s="47" t="str">
        <f>IF(A1027="","",Calculator!prev_heloc_prin_balance-N1027)</f>
        <v/>
      </c>
      <c r="P1027" s="47" t="str">
        <f t="shared" si="16"/>
        <v/>
      </c>
      <c r="Q1027" s="40"/>
      <c r="R1027" s="67" t="str">
        <f t="shared" si="5"/>
        <v/>
      </c>
      <c r="S1027" s="68" t="str">
        <f t="shared" si="6"/>
        <v/>
      </c>
      <c r="T1027" s="47" t="str">
        <f t="shared" si="7"/>
        <v/>
      </c>
      <c r="U1027" s="47" t="str">
        <f t="shared" si="8"/>
        <v/>
      </c>
      <c r="V1027" s="47" t="str">
        <f t="shared" si="9"/>
        <v/>
      </c>
      <c r="W1027" s="47" t="str">
        <f t="shared" si="10"/>
        <v/>
      </c>
      <c r="X1027" s="40"/>
      <c r="Y1027" s="67" t="str">
        <f t="shared" si="11"/>
        <v/>
      </c>
      <c r="Z1027" s="68" t="str">
        <f t="shared" si="12"/>
        <v/>
      </c>
      <c r="AA1027" s="47" t="str">
        <f>IF(Y1027="","",MIN($D$9+Calculator!free_cash_flow,AD1026+AB1027))</f>
        <v/>
      </c>
      <c r="AB1027" s="47" t="str">
        <f t="shared" si="13"/>
        <v/>
      </c>
      <c r="AC1027" s="47" t="str">
        <f t="shared" si="14"/>
        <v/>
      </c>
      <c r="AD1027" s="47" t="str">
        <f t="shared" si="15"/>
        <v/>
      </c>
    </row>
    <row r="1028" ht="12.75" customHeight="1">
      <c r="A1028" s="67" t="str">
        <f>IF(OR(Calculator!prev_total_owed&lt;=0,Calculator!prev_total_owed=""),"",Calculator!prev_pmt_num+1)</f>
        <v/>
      </c>
      <c r="B1028" s="68" t="str">
        <f t="shared" si="1"/>
        <v/>
      </c>
      <c r="C1028" s="47" t="str">
        <f>IF(A1028="","",MIN(D1028+Calculator!prev_prin_balance,Calculator!loan_payment+J1028))</f>
        <v/>
      </c>
      <c r="D1028" s="47" t="str">
        <f>IF(A1028="","",ROUND($D$6/12*MAX(0,(Calculator!prev_prin_balance)),2))</f>
        <v/>
      </c>
      <c r="E1028" s="47" t="str">
        <f t="shared" si="2"/>
        <v/>
      </c>
      <c r="F1028" s="47" t="str">
        <f>IF(A1028="","",ROUND(SUM(Calculator!prev_prin_balance,-E1028),2))</f>
        <v/>
      </c>
      <c r="G1028" s="69" t="str">
        <f t="shared" si="3"/>
        <v/>
      </c>
      <c r="H1028" s="47" t="str">
        <f>IF(A1028="","",IF(Calculator!prev_prin_balance=0,MIN(Calculator!prev_heloc_prin_balance+Calculator!prev_heloc_int_balance+K1028,MAX(0,Calculator!free_cash_flow+Calculator!loan_payment))+IF($O$7="No",0,Calculator!loan_payment+$I$6),IF($O$7="No",Calculator!free_cash_flow,$I$5)))</f>
        <v/>
      </c>
      <c r="I1028" s="47" t="str">
        <f>IF(A1028="","",IF($O$7="Yes",$I$6+Calculator!loan_payment,0))</f>
        <v/>
      </c>
      <c r="J1028" s="47" t="str">
        <f>IF(A1028="","",IF(Calculator!prev_prin_balance&lt;=0,0,IF(Calculator!prev_heloc_prin_balance&lt;Calculator!free_cash_flow,MAX(0,MIN($O$6,D1028+Calculator!prev_prin_balance+Calculator!loan_payment)),0)))</f>
        <v/>
      </c>
      <c r="K1028" s="47" t="str">
        <f>IF(A1028="","",ROUND((B1028-Calculator!prev_date)*(Calculator!prev_heloc_rate/$O$8)*MAX(0,Calculator!prev_heloc_prin_balance),2))</f>
        <v/>
      </c>
      <c r="L1028" s="47" t="str">
        <f>IF(A1028="","",MAX(0,MIN(1*H1028,Calculator!prev_heloc_int_balance+K1028)))</f>
        <v/>
      </c>
      <c r="M1028" s="47" t="str">
        <f>IF(A1028="","",(Calculator!prev_heloc_int_balance+K1028)-L1028)</f>
        <v/>
      </c>
      <c r="N1028" s="47" t="str">
        <f t="shared" si="4"/>
        <v/>
      </c>
      <c r="O1028" s="47" t="str">
        <f>IF(A1028="","",Calculator!prev_heloc_prin_balance-N1028)</f>
        <v/>
      </c>
      <c r="P1028" s="47" t="str">
        <f t="shared" si="16"/>
        <v/>
      </c>
      <c r="Q1028" s="40"/>
      <c r="R1028" s="67" t="str">
        <f t="shared" si="5"/>
        <v/>
      </c>
      <c r="S1028" s="68" t="str">
        <f t="shared" si="6"/>
        <v/>
      </c>
      <c r="T1028" s="47" t="str">
        <f t="shared" si="7"/>
        <v/>
      </c>
      <c r="U1028" s="47" t="str">
        <f t="shared" si="8"/>
        <v/>
      </c>
      <c r="V1028" s="47" t="str">
        <f t="shared" si="9"/>
        <v/>
      </c>
      <c r="W1028" s="47" t="str">
        <f t="shared" si="10"/>
        <v/>
      </c>
      <c r="X1028" s="40"/>
      <c r="Y1028" s="67" t="str">
        <f t="shared" si="11"/>
        <v/>
      </c>
      <c r="Z1028" s="68" t="str">
        <f t="shared" si="12"/>
        <v/>
      </c>
      <c r="AA1028" s="47" t="str">
        <f>IF(Y1028="","",MIN($D$9+Calculator!free_cash_flow,AD1027+AB1028))</f>
        <v/>
      </c>
      <c r="AB1028" s="47" t="str">
        <f t="shared" si="13"/>
        <v/>
      </c>
      <c r="AC1028" s="47" t="str">
        <f t="shared" si="14"/>
        <v/>
      </c>
      <c r="AD1028" s="47" t="str">
        <f t="shared" si="15"/>
        <v/>
      </c>
    </row>
    <row r="1029" ht="12.75" customHeight="1">
      <c r="A1029" s="67" t="str">
        <f>IF(OR(Calculator!prev_total_owed&lt;=0,Calculator!prev_total_owed=""),"",Calculator!prev_pmt_num+1)</f>
        <v/>
      </c>
      <c r="B1029" s="68" t="str">
        <f t="shared" si="1"/>
        <v/>
      </c>
      <c r="C1029" s="47" t="str">
        <f>IF(A1029="","",MIN(D1029+Calculator!prev_prin_balance,Calculator!loan_payment+J1029))</f>
        <v/>
      </c>
      <c r="D1029" s="47" t="str">
        <f>IF(A1029="","",ROUND($D$6/12*MAX(0,(Calculator!prev_prin_balance)),2))</f>
        <v/>
      </c>
      <c r="E1029" s="47" t="str">
        <f t="shared" si="2"/>
        <v/>
      </c>
      <c r="F1029" s="47" t="str">
        <f>IF(A1029="","",ROUND(SUM(Calculator!prev_prin_balance,-E1029),2))</f>
        <v/>
      </c>
      <c r="G1029" s="69" t="str">
        <f t="shared" si="3"/>
        <v/>
      </c>
      <c r="H1029" s="47" t="str">
        <f>IF(A1029="","",IF(Calculator!prev_prin_balance=0,MIN(Calculator!prev_heloc_prin_balance+Calculator!prev_heloc_int_balance+K1029,MAX(0,Calculator!free_cash_flow+Calculator!loan_payment))+IF($O$7="No",0,Calculator!loan_payment+$I$6),IF($O$7="No",Calculator!free_cash_flow,$I$5)))</f>
        <v/>
      </c>
      <c r="I1029" s="47" t="str">
        <f>IF(A1029="","",IF($O$7="Yes",$I$6+Calculator!loan_payment,0))</f>
        <v/>
      </c>
      <c r="J1029" s="47" t="str">
        <f>IF(A1029="","",IF(Calculator!prev_prin_balance&lt;=0,0,IF(Calculator!prev_heloc_prin_balance&lt;Calculator!free_cash_flow,MAX(0,MIN($O$6,D1029+Calculator!prev_prin_balance+Calculator!loan_payment)),0)))</f>
        <v/>
      </c>
      <c r="K1029" s="47" t="str">
        <f>IF(A1029="","",ROUND((B1029-Calculator!prev_date)*(Calculator!prev_heloc_rate/$O$8)*MAX(0,Calculator!prev_heloc_prin_balance),2))</f>
        <v/>
      </c>
      <c r="L1029" s="47" t="str">
        <f>IF(A1029="","",MAX(0,MIN(1*H1029,Calculator!prev_heloc_int_balance+K1029)))</f>
        <v/>
      </c>
      <c r="M1029" s="47" t="str">
        <f>IF(A1029="","",(Calculator!prev_heloc_int_balance+K1029)-L1029)</f>
        <v/>
      </c>
      <c r="N1029" s="47" t="str">
        <f t="shared" si="4"/>
        <v/>
      </c>
      <c r="O1029" s="47" t="str">
        <f>IF(A1029="","",Calculator!prev_heloc_prin_balance-N1029)</f>
        <v/>
      </c>
      <c r="P1029" s="47" t="str">
        <f t="shared" si="16"/>
        <v/>
      </c>
      <c r="Q1029" s="40"/>
      <c r="R1029" s="67" t="str">
        <f t="shared" si="5"/>
        <v/>
      </c>
      <c r="S1029" s="68" t="str">
        <f t="shared" si="6"/>
        <v/>
      </c>
      <c r="T1029" s="47" t="str">
        <f t="shared" si="7"/>
        <v/>
      </c>
      <c r="U1029" s="47" t="str">
        <f t="shared" si="8"/>
        <v/>
      </c>
      <c r="V1029" s="47" t="str">
        <f t="shared" si="9"/>
        <v/>
      </c>
      <c r="W1029" s="47" t="str">
        <f t="shared" si="10"/>
        <v/>
      </c>
      <c r="X1029" s="40"/>
      <c r="Y1029" s="67" t="str">
        <f t="shared" si="11"/>
        <v/>
      </c>
      <c r="Z1029" s="68" t="str">
        <f t="shared" si="12"/>
        <v/>
      </c>
      <c r="AA1029" s="47" t="str">
        <f>IF(Y1029="","",MIN($D$9+Calculator!free_cash_flow,AD1028+AB1029))</f>
        <v/>
      </c>
      <c r="AB1029" s="47" t="str">
        <f t="shared" si="13"/>
        <v/>
      </c>
      <c r="AC1029" s="47" t="str">
        <f t="shared" si="14"/>
        <v/>
      </c>
      <c r="AD1029" s="47" t="str">
        <f t="shared" si="15"/>
        <v/>
      </c>
    </row>
    <row r="1030" ht="12.75" customHeight="1">
      <c r="A1030" s="67" t="str">
        <f>IF(OR(Calculator!prev_total_owed&lt;=0,Calculator!prev_total_owed=""),"",Calculator!prev_pmt_num+1)</f>
        <v/>
      </c>
      <c r="B1030" s="68" t="str">
        <f t="shared" si="1"/>
        <v/>
      </c>
      <c r="C1030" s="47" t="str">
        <f>IF(A1030="","",MIN(D1030+Calculator!prev_prin_balance,Calculator!loan_payment+J1030))</f>
        <v/>
      </c>
      <c r="D1030" s="47" t="str">
        <f>IF(A1030="","",ROUND($D$6/12*MAX(0,(Calculator!prev_prin_balance)),2))</f>
        <v/>
      </c>
      <c r="E1030" s="47" t="str">
        <f t="shared" si="2"/>
        <v/>
      </c>
      <c r="F1030" s="47" t="str">
        <f>IF(A1030="","",ROUND(SUM(Calculator!prev_prin_balance,-E1030),2))</f>
        <v/>
      </c>
      <c r="G1030" s="69" t="str">
        <f t="shared" si="3"/>
        <v/>
      </c>
      <c r="H1030" s="47" t="str">
        <f>IF(A1030="","",IF(Calculator!prev_prin_balance=0,MIN(Calculator!prev_heloc_prin_balance+Calculator!prev_heloc_int_balance+K1030,MAX(0,Calculator!free_cash_flow+Calculator!loan_payment))+IF($O$7="No",0,Calculator!loan_payment+$I$6),IF($O$7="No",Calculator!free_cash_flow,$I$5)))</f>
        <v/>
      </c>
      <c r="I1030" s="47" t="str">
        <f>IF(A1030="","",IF($O$7="Yes",$I$6+Calculator!loan_payment,0))</f>
        <v/>
      </c>
      <c r="J1030" s="47" t="str">
        <f>IF(A1030="","",IF(Calculator!prev_prin_balance&lt;=0,0,IF(Calculator!prev_heloc_prin_balance&lt;Calculator!free_cash_flow,MAX(0,MIN($O$6,D1030+Calculator!prev_prin_balance+Calculator!loan_payment)),0)))</f>
        <v/>
      </c>
      <c r="K1030" s="47" t="str">
        <f>IF(A1030="","",ROUND((B1030-Calculator!prev_date)*(Calculator!prev_heloc_rate/$O$8)*MAX(0,Calculator!prev_heloc_prin_balance),2))</f>
        <v/>
      </c>
      <c r="L1030" s="47" t="str">
        <f>IF(A1030="","",MAX(0,MIN(1*H1030,Calculator!prev_heloc_int_balance+K1030)))</f>
        <v/>
      </c>
      <c r="M1030" s="47" t="str">
        <f>IF(A1030="","",(Calculator!prev_heloc_int_balance+K1030)-L1030)</f>
        <v/>
      </c>
      <c r="N1030" s="47" t="str">
        <f t="shared" si="4"/>
        <v/>
      </c>
      <c r="O1030" s="47" t="str">
        <f>IF(A1030="","",Calculator!prev_heloc_prin_balance-N1030)</f>
        <v/>
      </c>
      <c r="P1030" s="47" t="str">
        <f t="shared" si="16"/>
        <v/>
      </c>
      <c r="Q1030" s="40"/>
      <c r="R1030" s="67" t="str">
        <f t="shared" si="5"/>
        <v/>
      </c>
      <c r="S1030" s="68" t="str">
        <f t="shared" si="6"/>
        <v/>
      </c>
      <c r="T1030" s="47" t="str">
        <f t="shared" si="7"/>
        <v/>
      </c>
      <c r="U1030" s="47" t="str">
        <f t="shared" si="8"/>
        <v/>
      </c>
      <c r="V1030" s="47" t="str">
        <f t="shared" si="9"/>
        <v/>
      </c>
      <c r="W1030" s="47" t="str">
        <f t="shared" si="10"/>
        <v/>
      </c>
      <c r="X1030" s="40"/>
      <c r="Y1030" s="67" t="str">
        <f t="shared" si="11"/>
        <v/>
      </c>
      <c r="Z1030" s="68" t="str">
        <f t="shared" si="12"/>
        <v/>
      </c>
      <c r="AA1030" s="47" t="str">
        <f>IF(Y1030="","",MIN($D$9+Calculator!free_cash_flow,AD1029+AB1030))</f>
        <v/>
      </c>
      <c r="AB1030" s="47" t="str">
        <f t="shared" si="13"/>
        <v/>
      </c>
      <c r="AC1030" s="47" t="str">
        <f t="shared" si="14"/>
        <v/>
      </c>
      <c r="AD1030" s="47" t="str">
        <f t="shared" si="15"/>
        <v/>
      </c>
    </row>
    <row r="1031" ht="12.75" customHeight="1">
      <c r="A1031" s="67" t="str">
        <f>IF(OR(Calculator!prev_total_owed&lt;=0,Calculator!prev_total_owed=""),"",Calculator!prev_pmt_num+1)</f>
        <v/>
      </c>
      <c r="B1031" s="68" t="str">
        <f t="shared" si="1"/>
        <v/>
      </c>
      <c r="C1031" s="47" t="str">
        <f>IF(A1031="","",MIN(D1031+Calculator!prev_prin_balance,Calculator!loan_payment+J1031))</f>
        <v/>
      </c>
      <c r="D1031" s="47" t="str">
        <f>IF(A1031="","",ROUND($D$6/12*MAX(0,(Calculator!prev_prin_balance)),2))</f>
        <v/>
      </c>
      <c r="E1031" s="47" t="str">
        <f t="shared" si="2"/>
        <v/>
      </c>
      <c r="F1031" s="47" t="str">
        <f>IF(A1031="","",ROUND(SUM(Calculator!prev_prin_balance,-E1031),2))</f>
        <v/>
      </c>
      <c r="G1031" s="69" t="str">
        <f t="shared" si="3"/>
        <v/>
      </c>
      <c r="H1031" s="47" t="str">
        <f>IF(A1031="","",IF(Calculator!prev_prin_balance=0,MIN(Calculator!prev_heloc_prin_balance+Calculator!prev_heloc_int_balance+K1031,MAX(0,Calculator!free_cash_flow+Calculator!loan_payment))+IF($O$7="No",0,Calculator!loan_payment+$I$6),IF($O$7="No",Calculator!free_cash_flow,$I$5)))</f>
        <v/>
      </c>
      <c r="I1031" s="47" t="str">
        <f>IF(A1031="","",IF($O$7="Yes",$I$6+Calculator!loan_payment,0))</f>
        <v/>
      </c>
      <c r="J1031" s="47" t="str">
        <f>IF(A1031="","",IF(Calculator!prev_prin_balance&lt;=0,0,IF(Calculator!prev_heloc_prin_balance&lt;Calculator!free_cash_flow,MAX(0,MIN($O$6,D1031+Calculator!prev_prin_balance+Calculator!loan_payment)),0)))</f>
        <v/>
      </c>
      <c r="K1031" s="47" t="str">
        <f>IF(A1031="","",ROUND((B1031-Calculator!prev_date)*(Calculator!prev_heloc_rate/$O$8)*MAX(0,Calculator!prev_heloc_prin_balance),2))</f>
        <v/>
      </c>
      <c r="L1031" s="47" t="str">
        <f>IF(A1031="","",MAX(0,MIN(1*H1031,Calculator!prev_heloc_int_balance+K1031)))</f>
        <v/>
      </c>
      <c r="M1031" s="47" t="str">
        <f>IF(A1031="","",(Calculator!prev_heloc_int_balance+K1031)-L1031)</f>
        <v/>
      </c>
      <c r="N1031" s="47" t="str">
        <f t="shared" si="4"/>
        <v/>
      </c>
      <c r="O1031" s="47" t="str">
        <f>IF(A1031="","",Calculator!prev_heloc_prin_balance-N1031)</f>
        <v/>
      </c>
      <c r="P1031" s="47" t="str">
        <f t="shared" si="16"/>
        <v/>
      </c>
      <c r="Q1031" s="40"/>
      <c r="R1031" s="67" t="str">
        <f t="shared" si="5"/>
        <v/>
      </c>
      <c r="S1031" s="68" t="str">
        <f t="shared" si="6"/>
        <v/>
      </c>
      <c r="T1031" s="47" t="str">
        <f t="shared" si="7"/>
        <v/>
      </c>
      <c r="U1031" s="47" t="str">
        <f t="shared" si="8"/>
        <v/>
      </c>
      <c r="V1031" s="47" t="str">
        <f t="shared" si="9"/>
        <v/>
      </c>
      <c r="W1031" s="47" t="str">
        <f t="shared" si="10"/>
        <v/>
      </c>
      <c r="X1031" s="40"/>
      <c r="Y1031" s="67" t="str">
        <f t="shared" si="11"/>
        <v/>
      </c>
      <c r="Z1031" s="68" t="str">
        <f t="shared" si="12"/>
        <v/>
      </c>
      <c r="AA1031" s="47" t="str">
        <f>IF(Y1031="","",MIN($D$9+Calculator!free_cash_flow,AD1030+AB1031))</f>
        <v/>
      </c>
      <c r="AB1031" s="47" t="str">
        <f t="shared" si="13"/>
        <v/>
      </c>
      <c r="AC1031" s="47" t="str">
        <f t="shared" si="14"/>
        <v/>
      </c>
      <c r="AD1031" s="47" t="str">
        <f t="shared" si="15"/>
        <v/>
      </c>
    </row>
    <row r="1032" ht="12.75" customHeight="1">
      <c r="A1032" s="67" t="str">
        <f>IF(OR(Calculator!prev_total_owed&lt;=0,Calculator!prev_total_owed=""),"",Calculator!prev_pmt_num+1)</f>
        <v/>
      </c>
      <c r="B1032" s="68" t="str">
        <f t="shared" si="1"/>
        <v/>
      </c>
      <c r="C1032" s="47" t="str">
        <f>IF(A1032="","",MIN(D1032+Calculator!prev_prin_balance,Calculator!loan_payment+J1032))</f>
        <v/>
      </c>
      <c r="D1032" s="47" t="str">
        <f>IF(A1032="","",ROUND($D$6/12*MAX(0,(Calculator!prev_prin_balance)),2))</f>
        <v/>
      </c>
      <c r="E1032" s="47" t="str">
        <f t="shared" si="2"/>
        <v/>
      </c>
      <c r="F1032" s="47" t="str">
        <f>IF(A1032="","",ROUND(SUM(Calculator!prev_prin_balance,-E1032),2))</f>
        <v/>
      </c>
      <c r="G1032" s="69" t="str">
        <f t="shared" si="3"/>
        <v/>
      </c>
      <c r="H1032" s="47" t="str">
        <f>IF(A1032="","",IF(Calculator!prev_prin_balance=0,MIN(Calculator!prev_heloc_prin_balance+Calculator!prev_heloc_int_balance+K1032,MAX(0,Calculator!free_cash_flow+Calculator!loan_payment))+IF($O$7="No",0,Calculator!loan_payment+$I$6),IF($O$7="No",Calculator!free_cash_flow,$I$5)))</f>
        <v/>
      </c>
      <c r="I1032" s="47" t="str">
        <f>IF(A1032="","",IF($O$7="Yes",$I$6+Calculator!loan_payment,0))</f>
        <v/>
      </c>
      <c r="J1032" s="47" t="str">
        <f>IF(A1032="","",IF(Calculator!prev_prin_balance&lt;=0,0,IF(Calculator!prev_heloc_prin_balance&lt;Calculator!free_cash_flow,MAX(0,MIN($O$6,D1032+Calculator!prev_prin_balance+Calculator!loan_payment)),0)))</f>
        <v/>
      </c>
      <c r="K1032" s="47" t="str">
        <f>IF(A1032="","",ROUND((B1032-Calculator!prev_date)*(Calculator!prev_heloc_rate/$O$8)*MAX(0,Calculator!prev_heloc_prin_balance),2))</f>
        <v/>
      </c>
      <c r="L1032" s="47" t="str">
        <f>IF(A1032="","",MAX(0,MIN(1*H1032,Calculator!prev_heloc_int_balance+K1032)))</f>
        <v/>
      </c>
      <c r="M1032" s="47" t="str">
        <f>IF(A1032="","",(Calculator!prev_heloc_int_balance+K1032)-L1032)</f>
        <v/>
      </c>
      <c r="N1032" s="47" t="str">
        <f t="shared" si="4"/>
        <v/>
      </c>
      <c r="O1032" s="47" t="str">
        <f>IF(A1032="","",Calculator!prev_heloc_prin_balance-N1032)</f>
        <v/>
      </c>
      <c r="P1032" s="47" t="str">
        <f t="shared" si="16"/>
        <v/>
      </c>
      <c r="Q1032" s="40"/>
      <c r="R1032" s="67" t="str">
        <f t="shared" si="5"/>
        <v/>
      </c>
      <c r="S1032" s="68" t="str">
        <f t="shared" si="6"/>
        <v/>
      </c>
      <c r="T1032" s="47" t="str">
        <f t="shared" si="7"/>
        <v/>
      </c>
      <c r="U1032" s="47" t="str">
        <f t="shared" si="8"/>
        <v/>
      </c>
      <c r="V1032" s="47" t="str">
        <f t="shared" si="9"/>
        <v/>
      </c>
      <c r="W1032" s="47" t="str">
        <f t="shared" si="10"/>
        <v/>
      </c>
      <c r="X1032" s="40"/>
      <c r="Y1032" s="67" t="str">
        <f t="shared" si="11"/>
        <v/>
      </c>
      <c r="Z1032" s="68" t="str">
        <f t="shared" si="12"/>
        <v/>
      </c>
      <c r="AA1032" s="47" t="str">
        <f>IF(Y1032="","",MIN($D$9+Calculator!free_cash_flow,AD1031+AB1032))</f>
        <v/>
      </c>
      <c r="AB1032" s="47" t="str">
        <f t="shared" si="13"/>
        <v/>
      </c>
      <c r="AC1032" s="47" t="str">
        <f t="shared" si="14"/>
        <v/>
      </c>
      <c r="AD1032" s="47" t="str">
        <f t="shared" si="15"/>
        <v/>
      </c>
    </row>
    <row r="1033" ht="12.75" customHeight="1">
      <c r="A1033" s="67" t="str">
        <f>IF(OR(Calculator!prev_total_owed&lt;=0,Calculator!prev_total_owed=""),"",Calculator!prev_pmt_num+1)</f>
        <v/>
      </c>
      <c r="B1033" s="68" t="str">
        <f t="shared" si="1"/>
        <v/>
      </c>
      <c r="C1033" s="47" t="str">
        <f>IF(A1033="","",MIN(D1033+Calculator!prev_prin_balance,Calculator!loan_payment+J1033))</f>
        <v/>
      </c>
      <c r="D1033" s="47" t="str">
        <f>IF(A1033="","",ROUND($D$6/12*MAX(0,(Calculator!prev_prin_balance)),2))</f>
        <v/>
      </c>
      <c r="E1033" s="47" t="str">
        <f t="shared" si="2"/>
        <v/>
      </c>
      <c r="F1033" s="47" t="str">
        <f>IF(A1033="","",ROUND(SUM(Calculator!prev_prin_balance,-E1033),2))</f>
        <v/>
      </c>
      <c r="G1033" s="69" t="str">
        <f t="shared" si="3"/>
        <v/>
      </c>
      <c r="H1033" s="47" t="str">
        <f>IF(A1033="","",IF(Calculator!prev_prin_balance=0,MIN(Calculator!prev_heloc_prin_balance+Calculator!prev_heloc_int_balance+K1033,MAX(0,Calculator!free_cash_flow+Calculator!loan_payment))+IF($O$7="No",0,Calculator!loan_payment+$I$6),IF($O$7="No",Calculator!free_cash_flow,$I$5)))</f>
        <v/>
      </c>
      <c r="I1033" s="47" t="str">
        <f>IF(A1033="","",IF($O$7="Yes",$I$6+Calculator!loan_payment,0))</f>
        <v/>
      </c>
      <c r="J1033" s="47" t="str">
        <f>IF(A1033="","",IF(Calculator!prev_prin_balance&lt;=0,0,IF(Calculator!prev_heloc_prin_balance&lt;Calculator!free_cash_flow,MAX(0,MIN($O$6,D1033+Calculator!prev_prin_balance+Calculator!loan_payment)),0)))</f>
        <v/>
      </c>
      <c r="K1033" s="47" t="str">
        <f>IF(A1033="","",ROUND((B1033-Calculator!prev_date)*(Calculator!prev_heloc_rate/$O$8)*MAX(0,Calculator!prev_heloc_prin_balance),2))</f>
        <v/>
      </c>
      <c r="L1033" s="47" t="str">
        <f>IF(A1033="","",MAX(0,MIN(1*H1033,Calculator!prev_heloc_int_balance+K1033)))</f>
        <v/>
      </c>
      <c r="M1033" s="47" t="str">
        <f>IF(A1033="","",(Calculator!prev_heloc_int_balance+K1033)-L1033)</f>
        <v/>
      </c>
      <c r="N1033" s="47" t="str">
        <f t="shared" si="4"/>
        <v/>
      </c>
      <c r="O1033" s="47" t="str">
        <f>IF(A1033="","",Calculator!prev_heloc_prin_balance-N1033)</f>
        <v/>
      </c>
      <c r="P1033" s="47" t="str">
        <f t="shared" si="16"/>
        <v/>
      </c>
      <c r="Q1033" s="40"/>
      <c r="R1033" s="67" t="str">
        <f t="shared" si="5"/>
        <v/>
      </c>
      <c r="S1033" s="68" t="str">
        <f t="shared" si="6"/>
        <v/>
      </c>
      <c r="T1033" s="47" t="str">
        <f t="shared" si="7"/>
        <v/>
      </c>
      <c r="U1033" s="47" t="str">
        <f t="shared" si="8"/>
        <v/>
      </c>
      <c r="V1033" s="47" t="str">
        <f t="shared" si="9"/>
        <v/>
      </c>
      <c r="W1033" s="47" t="str">
        <f t="shared" si="10"/>
        <v/>
      </c>
      <c r="X1033" s="40"/>
      <c r="Y1033" s="67" t="str">
        <f t="shared" si="11"/>
        <v/>
      </c>
      <c r="Z1033" s="68" t="str">
        <f t="shared" si="12"/>
        <v/>
      </c>
      <c r="AA1033" s="47" t="str">
        <f>IF(Y1033="","",MIN($D$9+Calculator!free_cash_flow,AD1032+AB1033))</f>
        <v/>
      </c>
      <c r="AB1033" s="47" t="str">
        <f t="shared" si="13"/>
        <v/>
      </c>
      <c r="AC1033" s="47" t="str">
        <f t="shared" si="14"/>
        <v/>
      </c>
      <c r="AD1033" s="47" t="str">
        <f t="shared" si="15"/>
        <v/>
      </c>
    </row>
    <row r="1034" ht="12.75" customHeight="1">
      <c r="A1034" s="67" t="str">
        <f>IF(OR(Calculator!prev_total_owed&lt;=0,Calculator!prev_total_owed=""),"",Calculator!prev_pmt_num+1)</f>
        <v/>
      </c>
      <c r="B1034" s="68" t="str">
        <f t="shared" si="1"/>
        <v/>
      </c>
      <c r="C1034" s="47" t="str">
        <f>IF(A1034="","",MIN(D1034+Calculator!prev_prin_balance,Calculator!loan_payment+J1034))</f>
        <v/>
      </c>
      <c r="D1034" s="47" t="str">
        <f>IF(A1034="","",ROUND($D$6/12*MAX(0,(Calculator!prev_prin_balance)),2))</f>
        <v/>
      </c>
      <c r="E1034" s="47" t="str">
        <f t="shared" si="2"/>
        <v/>
      </c>
      <c r="F1034" s="47" t="str">
        <f>IF(A1034="","",ROUND(SUM(Calculator!prev_prin_balance,-E1034),2))</f>
        <v/>
      </c>
      <c r="G1034" s="69" t="str">
        <f t="shared" si="3"/>
        <v/>
      </c>
      <c r="H1034" s="47" t="str">
        <f>IF(A1034="","",IF(Calculator!prev_prin_balance=0,MIN(Calculator!prev_heloc_prin_balance+Calculator!prev_heloc_int_balance+K1034,MAX(0,Calculator!free_cash_flow+Calculator!loan_payment))+IF($O$7="No",0,Calculator!loan_payment+$I$6),IF($O$7="No",Calculator!free_cash_flow,$I$5)))</f>
        <v/>
      </c>
      <c r="I1034" s="47" t="str">
        <f>IF(A1034="","",IF($O$7="Yes",$I$6+Calculator!loan_payment,0))</f>
        <v/>
      </c>
      <c r="J1034" s="47" t="str">
        <f>IF(A1034="","",IF(Calculator!prev_prin_balance&lt;=0,0,IF(Calculator!prev_heloc_prin_balance&lt;Calculator!free_cash_flow,MAX(0,MIN($O$6,D1034+Calculator!prev_prin_balance+Calculator!loan_payment)),0)))</f>
        <v/>
      </c>
      <c r="K1034" s="47" t="str">
        <f>IF(A1034="","",ROUND((B1034-Calculator!prev_date)*(Calculator!prev_heloc_rate/$O$8)*MAX(0,Calculator!prev_heloc_prin_balance),2))</f>
        <v/>
      </c>
      <c r="L1034" s="47" t="str">
        <f>IF(A1034="","",MAX(0,MIN(1*H1034,Calculator!prev_heloc_int_balance+K1034)))</f>
        <v/>
      </c>
      <c r="M1034" s="47" t="str">
        <f>IF(A1034="","",(Calculator!prev_heloc_int_balance+K1034)-L1034)</f>
        <v/>
      </c>
      <c r="N1034" s="47" t="str">
        <f t="shared" si="4"/>
        <v/>
      </c>
      <c r="O1034" s="47" t="str">
        <f>IF(A1034="","",Calculator!prev_heloc_prin_balance-N1034)</f>
        <v/>
      </c>
      <c r="P1034" s="47" t="str">
        <f t="shared" si="16"/>
        <v/>
      </c>
      <c r="Q1034" s="40"/>
      <c r="R1034" s="67" t="str">
        <f t="shared" si="5"/>
        <v/>
      </c>
      <c r="S1034" s="68" t="str">
        <f t="shared" si="6"/>
        <v/>
      </c>
      <c r="T1034" s="47" t="str">
        <f t="shared" si="7"/>
        <v/>
      </c>
      <c r="U1034" s="47" t="str">
        <f t="shared" si="8"/>
        <v/>
      </c>
      <c r="V1034" s="47" t="str">
        <f t="shared" si="9"/>
        <v/>
      </c>
      <c r="W1034" s="47" t="str">
        <f t="shared" si="10"/>
        <v/>
      </c>
      <c r="X1034" s="40"/>
      <c r="Y1034" s="67" t="str">
        <f t="shared" si="11"/>
        <v/>
      </c>
      <c r="Z1034" s="68" t="str">
        <f t="shared" si="12"/>
        <v/>
      </c>
      <c r="AA1034" s="47" t="str">
        <f>IF(Y1034="","",MIN($D$9+Calculator!free_cash_flow,AD1033+AB1034))</f>
        <v/>
      </c>
      <c r="AB1034" s="47" t="str">
        <f t="shared" si="13"/>
        <v/>
      </c>
      <c r="AC1034" s="47" t="str">
        <f t="shared" si="14"/>
        <v/>
      </c>
      <c r="AD1034" s="47" t="str">
        <f t="shared" si="15"/>
        <v/>
      </c>
    </row>
    <row r="1035" ht="12.75" customHeight="1">
      <c r="A1035" s="67" t="str">
        <f>IF(OR(Calculator!prev_total_owed&lt;=0,Calculator!prev_total_owed=""),"",Calculator!prev_pmt_num+1)</f>
        <v/>
      </c>
      <c r="B1035" s="68" t="str">
        <f t="shared" si="1"/>
        <v/>
      </c>
      <c r="C1035" s="47" t="str">
        <f>IF(A1035="","",MIN(D1035+Calculator!prev_prin_balance,Calculator!loan_payment+J1035))</f>
        <v/>
      </c>
      <c r="D1035" s="47" t="str">
        <f>IF(A1035="","",ROUND($D$6/12*MAX(0,(Calculator!prev_prin_balance)),2))</f>
        <v/>
      </c>
      <c r="E1035" s="47" t="str">
        <f t="shared" si="2"/>
        <v/>
      </c>
      <c r="F1035" s="47" t="str">
        <f>IF(A1035="","",ROUND(SUM(Calculator!prev_prin_balance,-E1035),2))</f>
        <v/>
      </c>
      <c r="G1035" s="69" t="str">
        <f t="shared" si="3"/>
        <v/>
      </c>
      <c r="H1035" s="47" t="str">
        <f>IF(A1035="","",IF(Calculator!prev_prin_balance=0,MIN(Calculator!prev_heloc_prin_balance+Calculator!prev_heloc_int_balance+K1035,MAX(0,Calculator!free_cash_flow+Calculator!loan_payment))+IF($O$7="No",0,Calculator!loan_payment+$I$6),IF($O$7="No",Calculator!free_cash_flow,$I$5)))</f>
        <v/>
      </c>
      <c r="I1035" s="47" t="str">
        <f>IF(A1035="","",IF($O$7="Yes",$I$6+Calculator!loan_payment,0))</f>
        <v/>
      </c>
      <c r="J1035" s="47" t="str">
        <f>IF(A1035="","",IF(Calculator!prev_prin_balance&lt;=0,0,IF(Calculator!prev_heloc_prin_balance&lt;Calculator!free_cash_flow,MAX(0,MIN($O$6,D1035+Calculator!prev_prin_balance+Calculator!loan_payment)),0)))</f>
        <v/>
      </c>
      <c r="K1035" s="47" t="str">
        <f>IF(A1035="","",ROUND((B1035-Calculator!prev_date)*(Calculator!prev_heloc_rate/$O$8)*MAX(0,Calculator!prev_heloc_prin_balance),2))</f>
        <v/>
      </c>
      <c r="L1035" s="47" t="str">
        <f>IF(A1035="","",MAX(0,MIN(1*H1035,Calculator!prev_heloc_int_balance+K1035)))</f>
        <v/>
      </c>
      <c r="M1035" s="47" t="str">
        <f>IF(A1035="","",(Calculator!prev_heloc_int_balance+K1035)-L1035)</f>
        <v/>
      </c>
      <c r="N1035" s="47" t="str">
        <f t="shared" si="4"/>
        <v/>
      </c>
      <c r="O1035" s="47" t="str">
        <f>IF(A1035="","",Calculator!prev_heloc_prin_balance-N1035)</f>
        <v/>
      </c>
      <c r="P1035" s="47" t="str">
        <f t="shared" si="16"/>
        <v/>
      </c>
      <c r="Q1035" s="40"/>
      <c r="R1035" s="67" t="str">
        <f t="shared" si="5"/>
        <v/>
      </c>
      <c r="S1035" s="68" t="str">
        <f t="shared" si="6"/>
        <v/>
      </c>
      <c r="T1035" s="47" t="str">
        <f t="shared" si="7"/>
        <v/>
      </c>
      <c r="U1035" s="47" t="str">
        <f t="shared" si="8"/>
        <v/>
      </c>
      <c r="V1035" s="47" t="str">
        <f t="shared" si="9"/>
        <v/>
      </c>
      <c r="W1035" s="47" t="str">
        <f t="shared" si="10"/>
        <v/>
      </c>
      <c r="X1035" s="40"/>
      <c r="Y1035" s="67" t="str">
        <f t="shared" si="11"/>
        <v/>
      </c>
      <c r="Z1035" s="68" t="str">
        <f t="shared" si="12"/>
        <v/>
      </c>
      <c r="AA1035" s="47" t="str">
        <f>IF(Y1035="","",MIN($D$9+Calculator!free_cash_flow,AD1034+AB1035))</f>
        <v/>
      </c>
      <c r="AB1035" s="47" t="str">
        <f t="shared" si="13"/>
        <v/>
      </c>
      <c r="AC1035" s="47" t="str">
        <f t="shared" si="14"/>
        <v/>
      </c>
      <c r="AD1035" s="47" t="str">
        <f t="shared" si="15"/>
        <v/>
      </c>
    </row>
    <row r="1036" ht="12.75" customHeight="1">
      <c r="A1036" s="67" t="str">
        <f>IF(OR(Calculator!prev_total_owed&lt;=0,Calculator!prev_total_owed=""),"",Calculator!prev_pmt_num+1)</f>
        <v/>
      </c>
      <c r="B1036" s="68" t="str">
        <f t="shared" si="1"/>
        <v/>
      </c>
      <c r="C1036" s="47" t="str">
        <f>IF(A1036="","",MIN(D1036+Calculator!prev_prin_balance,Calculator!loan_payment+J1036))</f>
        <v/>
      </c>
      <c r="D1036" s="47" t="str">
        <f>IF(A1036="","",ROUND($D$6/12*MAX(0,(Calculator!prev_prin_balance)),2))</f>
        <v/>
      </c>
      <c r="E1036" s="47" t="str">
        <f t="shared" si="2"/>
        <v/>
      </c>
      <c r="F1036" s="47" t="str">
        <f>IF(A1036="","",ROUND(SUM(Calculator!prev_prin_balance,-E1036),2))</f>
        <v/>
      </c>
      <c r="G1036" s="69" t="str">
        <f t="shared" si="3"/>
        <v/>
      </c>
      <c r="H1036" s="47" t="str">
        <f>IF(A1036="","",IF(Calculator!prev_prin_balance=0,MIN(Calculator!prev_heloc_prin_balance+Calculator!prev_heloc_int_balance+K1036,MAX(0,Calculator!free_cash_flow+Calculator!loan_payment))+IF($O$7="No",0,Calculator!loan_payment+$I$6),IF($O$7="No",Calculator!free_cash_flow,$I$5)))</f>
        <v/>
      </c>
      <c r="I1036" s="47" t="str">
        <f>IF(A1036="","",IF($O$7="Yes",$I$6+Calculator!loan_payment,0))</f>
        <v/>
      </c>
      <c r="J1036" s="47" t="str">
        <f>IF(A1036="","",IF(Calculator!prev_prin_balance&lt;=0,0,IF(Calculator!prev_heloc_prin_balance&lt;Calculator!free_cash_flow,MAX(0,MIN($O$6,D1036+Calculator!prev_prin_balance+Calculator!loan_payment)),0)))</f>
        <v/>
      </c>
      <c r="K1036" s="47" t="str">
        <f>IF(A1036="","",ROUND((B1036-Calculator!prev_date)*(Calculator!prev_heloc_rate/$O$8)*MAX(0,Calculator!prev_heloc_prin_balance),2))</f>
        <v/>
      </c>
      <c r="L1036" s="47" t="str">
        <f>IF(A1036="","",MAX(0,MIN(1*H1036,Calculator!prev_heloc_int_balance+K1036)))</f>
        <v/>
      </c>
      <c r="M1036" s="47" t="str">
        <f>IF(A1036="","",(Calculator!prev_heloc_int_balance+K1036)-L1036)</f>
        <v/>
      </c>
      <c r="N1036" s="47" t="str">
        <f t="shared" si="4"/>
        <v/>
      </c>
      <c r="O1036" s="47" t="str">
        <f>IF(A1036="","",Calculator!prev_heloc_prin_balance-N1036)</f>
        <v/>
      </c>
      <c r="P1036" s="47" t="str">
        <f t="shared" si="16"/>
        <v/>
      </c>
      <c r="Q1036" s="40"/>
      <c r="R1036" s="67" t="str">
        <f t="shared" si="5"/>
        <v/>
      </c>
      <c r="S1036" s="68" t="str">
        <f t="shared" si="6"/>
        <v/>
      </c>
      <c r="T1036" s="47" t="str">
        <f t="shared" si="7"/>
        <v/>
      </c>
      <c r="U1036" s="47" t="str">
        <f t="shared" si="8"/>
        <v/>
      </c>
      <c r="V1036" s="47" t="str">
        <f t="shared" si="9"/>
        <v/>
      </c>
      <c r="W1036" s="47" t="str">
        <f t="shared" si="10"/>
        <v/>
      </c>
      <c r="X1036" s="40"/>
      <c r="Y1036" s="67" t="str">
        <f t="shared" si="11"/>
        <v/>
      </c>
      <c r="Z1036" s="68" t="str">
        <f t="shared" si="12"/>
        <v/>
      </c>
      <c r="AA1036" s="47" t="str">
        <f>IF(Y1036="","",MIN($D$9+Calculator!free_cash_flow,AD1035+AB1036))</f>
        <v/>
      </c>
      <c r="AB1036" s="47" t="str">
        <f t="shared" si="13"/>
        <v/>
      </c>
      <c r="AC1036" s="47" t="str">
        <f t="shared" si="14"/>
        <v/>
      </c>
      <c r="AD1036" s="47" t="str">
        <f t="shared" si="15"/>
        <v/>
      </c>
    </row>
    <row r="1037" ht="12.75" customHeight="1">
      <c r="A1037" s="67" t="str">
        <f>IF(OR(Calculator!prev_total_owed&lt;=0,Calculator!prev_total_owed=""),"",Calculator!prev_pmt_num+1)</f>
        <v/>
      </c>
      <c r="B1037" s="68" t="str">
        <f t="shared" si="1"/>
        <v/>
      </c>
      <c r="C1037" s="47" t="str">
        <f>IF(A1037="","",MIN(D1037+Calculator!prev_prin_balance,Calculator!loan_payment+J1037))</f>
        <v/>
      </c>
      <c r="D1037" s="47" t="str">
        <f>IF(A1037="","",ROUND($D$6/12*MAX(0,(Calculator!prev_prin_balance)),2))</f>
        <v/>
      </c>
      <c r="E1037" s="47" t="str">
        <f t="shared" si="2"/>
        <v/>
      </c>
      <c r="F1037" s="47" t="str">
        <f>IF(A1037="","",ROUND(SUM(Calculator!prev_prin_balance,-E1037),2))</f>
        <v/>
      </c>
      <c r="G1037" s="69" t="str">
        <f t="shared" si="3"/>
        <v/>
      </c>
      <c r="H1037" s="47" t="str">
        <f>IF(A1037="","",IF(Calculator!prev_prin_balance=0,MIN(Calculator!prev_heloc_prin_balance+Calculator!prev_heloc_int_balance+K1037,MAX(0,Calculator!free_cash_flow+Calculator!loan_payment))+IF($O$7="No",0,Calculator!loan_payment+$I$6),IF($O$7="No",Calculator!free_cash_flow,$I$5)))</f>
        <v/>
      </c>
      <c r="I1037" s="47" t="str">
        <f>IF(A1037="","",IF($O$7="Yes",$I$6+Calculator!loan_payment,0))</f>
        <v/>
      </c>
      <c r="J1037" s="47" t="str">
        <f>IF(A1037="","",IF(Calculator!prev_prin_balance&lt;=0,0,IF(Calculator!prev_heloc_prin_balance&lt;Calculator!free_cash_flow,MAX(0,MIN($O$6,D1037+Calculator!prev_prin_balance+Calculator!loan_payment)),0)))</f>
        <v/>
      </c>
      <c r="K1037" s="47" t="str">
        <f>IF(A1037="","",ROUND((B1037-Calculator!prev_date)*(Calculator!prev_heloc_rate/$O$8)*MAX(0,Calculator!prev_heloc_prin_balance),2))</f>
        <v/>
      </c>
      <c r="L1037" s="47" t="str">
        <f>IF(A1037="","",MAX(0,MIN(1*H1037,Calculator!prev_heloc_int_balance+K1037)))</f>
        <v/>
      </c>
      <c r="M1037" s="47" t="str">
        <f>IF(A1037="","",(Calculator!prev_heloc_int_balance+K1037)-L1037)</f>
        <v/>
      </c>
      <c r="N1037" s="47" t="str">
        <f t="shared" si="4"/>
        <v/>
      </c>
      <c r="O1037" s="47" t="str">
        <f>IF(A1037="","",Calculator!prev_heloc_prin_balance-N1037)</f>
        <v/>
      </c>
      <c r="P1037" s="47" t="str">
        <f t="shared" si="16"/>
        <v/>
      </c>
      <c r="Q1037" s="40"/>
      <c r="R1037" s="67" t="str">
        <f t="shared" si="5"/>
        <v/>
      </c>
      <c r="S1037" s="68" t="str">
        <f t="shared" si="6"/>
        <v/>
      </c>
      <c r="T1037" s="47" t="str">
        <f t="shared" si="7"/>
        <v/>
      </c>
      <c r="U1037" s="47" t="str">
        <f t="shared" si="8"/>
        <v/>
      </c>
      <c r="V1037" s="47" t="str">
        <f t="shared" si="9"/>
        <v/>
      </c>
      <c r="W1037" s="47" t="str">
        <f t="shared" si="10"/>
        <v/>
      </c>
      <c r="X1037" s="40"/>
      <c r="Y1037" s="67" t="str">
        <f t="shared" si="11"/>
        <v/>
      </c>
      <c r="Z1037" s="68" t="str">
        <f t="shared" si="12"/>
        <v/>
      </c>
      <c r="AA1037" s="47" t="str">
        <f>IF(Y1037="","",MIN($D$9+Calculator!free_cash_flow,AD1036+AB1037))</f>
        <v/>
      </c>
      <c r="AB1037" s="47" t="str">
        <f t="shared" si="13"/>
        <v/>
      </c>
      <c r="AC1037" s="47" t="str">
        <f t="shared" si="14"/>
        <v/>
      </c>
      <c r="AD1037" s="47" t="str">
        <f t="shared" si="15"/>
        <v/>
      </c>
    </row>
    <row r="1038" ht="12.75" customHeight="1">
      <c r="A1038" s="67" t="str">
        <f>IF(OR(Calculator!prev_total_owed&lt;=0,Calculator!prev_total_owed=""),"",Calculator!prev_pmt_num+1)</f>
        <v/>
      </c>
      <c r="B1038" s="68" t="str">
        <f t="shared" si="1"/>
        <v/>
      </c>
      <c r="C1038" s="47" t="str">
        <f>IF(A1038="","",MIN(D1038+Calculator!prev_prin_balance,Calculator!loan_payment+J1038))</f>
        <v/>
      </c>
      <c r="D1038" s="47" t="str">
        <f>IF(A1038="","",ROUND($D$6/12*MAX(0,(Calculator!prev_prin_balance)),2))</f>
        <v/>
      </c>
      <c r="E1038" s="47" t="str">
        <f t="shared" si="2"/>
        <v/>
      </c>
      <c r="F1038" s="47" t="str">
        <f>IF(A1038="","",ROUND(SUM(Calculator!prev_prin_balance,-E1038),2))</f>
        <v/>
      </c>
      <c r="G1038" s="69" t="str">
        <f t="shared" si="3"/>
        <v/>
      </c>
      <c r="H1038" s="47" t="str">
        <f>IF(A1038="","",IF(Calculator!prev_prin_balance=0,MIN(Calculator!prev_heloc_prin_balance+Calculator!prev_heloc_int_balance+K1038,MAX(0,Calculator!free_cash_flow+Calculator!loan_payment))+IF($O$7="No",0,Calculator!loan_payment+$I$6),IF($O$7="No",Calculator!free_cash_flow,$I$5)))</f>
        <v/>
      </c>
      <c r="I1038" s="47" t="str">
        <f>IF(A1038="","",IF($O$7="Yes",$I$6+Calculator!loan_payment,0))</f>
        <v/>
      </c>
      <c r="J1038" s="47" t="str">
        <f>IF(A1038="","",IF(Calculator!prev_prin_balance&lt;=0,0,IF(Calculator!prev_heloc_prin_balance&lt;Calculator!free_cash_flow,MAX(0,MIN($O$6,D1038+Calculator!prev_prin_balance+Calculator!loan_payment)),0)))</f>
        <v/>
      </c>
      <c r="K1038" s="47" t="str">
        <f>IF(A1038="","",ROUND((B1038-Calculator!prev_date)*(Calculator!prev_heloc_rate/$O$8)*MAX(0,Calculator!prev_heloc_prin_balance),2))</f>
        <v/>
      </c>
      <c r="L1038" s="47" t="str">
        <f>IF(A1038="","",MAX(0,MIN(1*H1038,Calculator!prev_heloc_int_balance+K1038)))</f>
        <v/>
      </c>
      <c r="M1038" s="47" t="str">
        <f>IF(A1038="","",(Calculator!prev_heloc_int_balance+K1038)-L1038)</f>
        <v/>
      </c>
      <c r="N1038" s="47" t="str">
        <f t="shared" si="4"/>
        <v/>
      </c>
      <c r="O1038" s="47" t="str">
        <f>IF(A1038="","",Calculator!prev_heloc_prin_balance-N1038)</f>
        <v/>
      </c>
      <c r="P1038" s="47" t="str">
        <f t="shared" si="16"/>
        <v/>
      </c>
      <c r="Q1038" s="40"/>
      <c r="R1038" s="67" t="str">
        <f t="shared" si="5"/>
        <v/>
      </c>
      <c r="S1038" s="68" t="str">
        <f t="shared" si="6"/>
        <v/>
      </c>
      <c r="T1038" s="47" t="str">
        <f t="shared" si="7"/>
        <v/>
      </c>
      <c r="U1038" s="47" t="str">
        <f t="shared" si="8"/>
        <v/>
      </c>
      <c r="V1038" s="47" t="str">
        <f t="shared" si="9"/>
        <v/>
      </c>
      <c r="W1038" s="47" t="str">
        <f t="shared" si="10"/>
        <v/>
      </c>
      <c r="X1038" s="40"/>
      <c r="Y1038" s="67" t="str">
        <f t="shared" si="11"/>
        <v/>
      </c>
      <c r="Z1038" s="68" t="str">
        <f t="shared" si="12"/>
        <v/>
      </c>
      <c r="AA1038" s="47" t="str">
        <f>IF(Y1038="","",MIN($D$9+Calculator!free_cash_flow,AD1037+AB1038))</f>
        <v/>
      </c>
      <c r="AB1038" s="47" t="str">
        <f t="shared" si="13"/>
        <v/>
      </c>
      <c r="AC1038" s="47" t="str">
        <f t="shared" si="14"/>
        <v/>
      </c>
      <c r="AD1038" s="47" t="str">
        <f t="shared" si="15"/>
        <v/>
      </c>
    </row>
    <row r="1039" ht="12.75" customHeight="1">
      <c r="A1039" s="67" t="str">
        <f>IF(OR(Calculator!prev_total_owed&lt;=0,Calculator!prev_total_owed=""),"",Calculator!prev_pmt_num+1)</f>
        <v/>
      </c>
      <c r="B1039" s="68" t="str">
        <f t="shared" si="1"/>
        <v/>
      </c>
      <c r="C1039" s="47" t="str">
        <f>IF(A1039="","",MIN(D1039+Calculator!prev_prin_balance,Calculator!loan_payment+J1039))</f>
        <v/>
      </c>
      <c r="D1039" s="47" t="str">
        <f>IF(A1039="","",ROUND($D$6/12*MAX(0,(Calculator!prev_prin_balance)),2))</f>
        <v/>
      </c>
      <c r="E1039" s="47" t="str">
        <f t="shared" si="2"/>
        <v/>
      </c>
      <c r="F1039" s="47" t="str">
        <f>IF(A1039="","",ROUND(SUM(Calculator!prev_prin_balance,-E1039),2))</f>
        <v/>
      </c>
      <c r="G1039" s="69" t="str">
        <f t="shared" si="3"/>
        <v/>
      </c>
      <c r="H1039" s="47" t="str">
        <f>IF(A1039="","",IF(Calculator!prev_prin_balance=0,MIN(Calculator!prev_heloc_prin_balance+Calculator!prev_heloc_int_balance+K1039,MAX(0,Calculator!free_cash_flow+Calculator!loan_payment))+IF($O$7="No",0,Calculator!loan_payment+$I$6),IF($O$7="No",Calculator!free_cash_flow,$I$5)))</f>
        <v/>
      </c>
      <c r="I1039" s="47" t="str">
        <f>IF(A1039="","",IF($O$7="Yes",$I$6+Calculator!loan_payment,0))</f>
        <v/>
      </c>
      <c r="J1039" s="47" t="str">
        <f>IF(A1039="","",IF(Calculator!prev_prin_balance&lt;=0,0,IF(Calculator!prev_heloc_prin_balance&lt;Calculator!free_cash_flow,MAX(0,MIN($O$6,D1039+Calculator!prev_prin_balance+Calculator!loan_payment)),0)))</f>
        <v/>
      </c>
      <c r="K1039" s="47" t="str">
        <f>IF(A1039="","",ROUND((B1039-Calculator!prev_date)*(Calculator!prev_heloc_rate/$O$8)*MAX(0,Calculator!prev_heloc_prin_balance),2))</f>
        <v/>
      </c>
      <c r="L1039" s="47" t="str">
        <f>IF(A1039="","",MAX(0,MIN(1*H1039,Calculator!prev_heloc_int_balance+K1039)))</f>
        <v/>
      </c>
      <c r="M1039" s="47" t="str">
        <f>IF(A1039="","",(Calculator!prev_heloc_int_balance+K1039)-L1039)</f>
        <v/>
      </c>
      <c r="N1039" s="47" t="str">
        <f t="shared" si="4"/>
        <v/>
      </c>
      <c r="O1039" s="47" t="str">
        <f>IF(A1039="","",Calculator!prev_heloc_prin_balance-N1039)</f>
        <v/>
      </c>
      <c r="P1039" s="47" t="str">
        <f t="shared" si="16"/>
        <v/>
      </c>
      <c r="Q1039" s="40"/>
      <c r="R1039" s="67" t="str">
        <f t="shared" si="5"/>
        <v/>
      </c>
      <c r="S1039" s="68" t="str">
        <f t="shared" si="6"/>
        <v/>
      </c>
      <c r="T1039" s="47" t="str">
        <f t="shared" si="7"/>
        <v/>
      </c>
      <c r="U1039" s="47" t="str">
        <f t="shared" si="8"/>
        <v/>
      </c>
      <c r="V1039" s="47" t="str">
        <f t="shared" si="9"/>
        <v/>
      </c>
      <c r="W1039" s="47" t="str">
        <f t="shared" si="10"/>
        <v/>
      </c>
      <c r="X1039" s="40"/>
      <c r="Y1039" s="67" t="str">
        <f t="shared" si="11"/>
        <v/>
      </c>
      <c r="Z1039" s="68" t="str">
        <f t="shared" si="12"/>
        <v/>
      </c>
      <c r="AA1039" s="47" t="str">
        <f>IF(Y1039="","",MIN($D$9+Calculator!free_cash_flow,AD1038+AB1039))</f>
        <v/>
      </c>
      <c r="AB1039" s="47" t="str">
        <f t="shared" si="13"/>
        <v/>
      </c>
      <c r="AC1039" s="47" t="str">
        <f t="shared" si="14"/>
        <v/>
      </c>
      <c r="AD1039" s="47" t="str">
        <f t="shared" si="15"/>
        <v/>
      </c>
    </row>
    <row r="1040" ht="12.75" customHeight="1">
      <c r="A1040" s="67" t="str">
        <f>IF(OR(Calculator!prev_total_owed&lt;=0,Calculator!prev_total_owed=""),"",Calculator!prev_pmt_num+1)</f>
        <v/>
      </c>
      <c r="B1040" s="68" t="str">
        <f t="shared" si="1"/>
        <v/>
      </c>
      <c r="C1040" s="47" t="str">
        <f>IF(A1040="","",MIN(D1040+Calculator!prev_prin_balance,Calculator!loan_payment+J1040))</f>
        <v/>
      </c>
      <c r="D1040" s="47" t="str">
        <f>IF(A1040="","",ROUND($D$6/12*MAX(0,(Calculator!prev_prin_balance)),2))</f>
        <v/>
      </c>
      <c r="E1040" s="47" t="str">
        <f t="shared" si="2"/>
        <v/>
      </c>
      <c r="F1040" s="47" t="str">
        <f>IF(A1040="","",ROUND(SUM(Calculator!prev_prin_balance,-E1040),2))</f>
        <v/>
      </c>
      <c r="G1040" s="69" t="str">
        <f t="shared" si="3"/>
        <v/>
      </c>
      <c r="H1040" s="47" t="str">
        <f>IF(A1040="","",IF(Calculator!prev_prin_balance=0,MIN(Calculator!prev_heloc_prin_balance+Calculator!prev_heloc_int_balance+K1040,MAX(0,Calculator!free_cash_flow+Calculator!loan_payment))+IF($O$7="No",0,Calculator!loan_payment+$I$6),IF($O$7="No",Calculator!free_cash_flow,$I$5)))</f>
        <v/>
      </c>
      <c r="I1040" s="47" t="str">
        <f>IF(A1040="","",IF($O$7="Yes",$I$6+Calculator!loan_payment,0))</f>
        <v/>
      </c>
      <c r="J1040" s="47" t="str">
        <f>IF(A1040="","",IF(Calculator!prev_prin_balance&lt;=0,0,IF(Calculator!prev_heloc_prin_balance&lt;Calculator!free_cash_flow,MAX(0,MIN($O$6,D1040+Calculator!prev_prin_balance+Calculator!loan_payment)),0)))</f>
        <v/>
      </c>
      <c r="K1040" s="47" t="str">
        <f>IF(A1040="","",ROUND((B1040-Calculator!prev_date)*(Calculator!prev_heloc_rate/$O$8)*MAX(0,Calculator!prev_heloc_prin_balance),2))</f>
        <v/>
      </c>
      <c r="L1040" s="47" t="str">
        <f>IF(A1040="","",MAX(0,MIN(1*H1040,Calculator!prev_heloc_int_balance+K1040)))</f>
        <v/>
      </c>
      <c r="M1040" s="47" t="str">
        <f>IF(A1040="","",(Calculator!prev_heloc_int_balance+K1040)-L1040)</f>
        <v/>
      </c>
      <c r="N1040" s="47" t="str">
        <f t="shared" si="4"/>
        <v/>
      </c>
      <c r="O1040" s="47" t="str">
        <f>IF(A1040="","",Calculator!prev_heloc_prin_balance-N1040)</f>
        <v/>
      </c>
      <c r="P1040" s="47" t="str">
        <f t="shared" si="16"/>
        <v/>
      </c>
      <c r="Q1040" s="40"/>
      <c r="R1040" s="67" t="str">
        <f t="shared" si="5"/>
        <v/>
      </c>
      <c r="S1040" s="68" t="str">
        <f t="shared" si="6"/>
        <v/>
      </c>
      <c r="T1040" s="47" t="str">
        <f t="shared" si="7"/>
        <v/>
      </c>
      <c r="U1040" s="47" t="str">
        <f t="shared" si="8"/>
        <v/>
      </c>
      <c r="V1040" s="47" t="str">
        <f t="shared" si="9"/>
        <v/>
      </c>
      <c r="W1040" s="47" t="str">
        <f t="shared" si="10"/>
        <v/>
      </c>
      <c r="X1040" s="40"/>
      <c r="Y1040" s="67" t="str">
        <f t="shared" si="11"/>
        <v/>
      </c>
      <c r="Z1040" s="68" t="str">
        <f t="shared" si="12"/>
        <v/>
      </c>
      <c r="AA1040" s="47" t="str">
        <f>IF(Y1040="","",MIN($D$9+Calculator!free_cash_flow,AD1039+AB1040))</f>
        <v/>
      </c>
      <c r="AB1040" s="47" t="str">
        <f t="shared" si="13"/>
        <v/>
      </c>
      <c r="AC1040" s="47" t="str">
        <f t="shared" si="14"/>
        <v/>
      </c>
      <c r="AD1040" s="47" t="str">
        <f t="shared" si="15"/>
        <v/>
      </c>
    </row>
    <row r="1041" ht="12.75" customHeight="1">
      <c r="A1041" s="67" t="str">
        <f>IF(OR(Calculator!prev_total_owed&lt;=0,Calculator!prev_total_owed=""),"",Calculator!prev_pmt_num+1)</f>
        <v/>
      </c>
      <c r="B1041" s="68" t="str">
        <f t="shared" si="1"/>
        <v/>
      </c>
      <c r="C1041" s="47" t="str">
        <f>IF(A1041="","",MIN(D1041+Calculator!prev_prin_balance,Calculator!loan_payment+J1041))</f>
        <v/>
      </c>
      <c r="D1041" s="47" t="str">
        <f>IF(A1041="","",ROUND($D$6/12*MAX(0,(Calculator!prev_prin_balance)),2))</f>
        <v/>
      </c>
      <c r="E1041" s="47" t="str">
        <f t="shared" si="2"/>
        <v/>
      </c>
      <c r="F1041" s="47" t="str">
        <f>IF(A1041="","",ROUND(SUM(Calculator!prev_prin_balance,-E1041),2))</f>
        <v/>
      </c>
      <c r="G1041" s="69" t="str">
        <f t="shared" si="3"/>
        <v/>
      </c>
      <c r="H1041" s="47" t="str">
        <f>IF(A1041="","",IF(Calculator!prev_prin_balance=0,MIN(Calculator!prev_heloc_prin_balance+Calculator!prev_heloc_int_balance+K1041,MAX(0,Calculator!free_cash_flow+Calculator!loan_payment))+IF($O$7="No",0,Calculator!loan_payment+$I$6),IF($O$7="No",Calculator!free_cash_flow,$I$5)))</f>
        <v/>
      </c>
      <c r="I1041" s="47" t="str">
        <f>IF(A1041="","",IF($O$7="Yes",$I$6+Calculator!loan_payment,0))</f>
        <v/>
      </c>
      <c r="J1041" s="47" t="str">
        <f>IF(A1041="","",IF(Calculator!prev_prin_balance&lt;=0,0,IF(Calculator!prev_heloc_prin_balance&lt;Calculator!free_cash_flow,MAX(0,MIN($O$6,D1041+Calculator!prev_prin_balance+Calculator!loan_payment)),0)))</f>
        <v/>
      </c>
      <c r="K1041" s="47" t="str">
        <f>IF(A1041="","",ROUND((B1041-Calculator!prev_date)*(Calculator!prev_heloc_rate/$O$8)*MAX(0,Calculator!prev_heloc_prin_balance),2))</f>
        <v/>
      </c>
      <c r="L1041" s="47" t="str">
        <f>IF(A1041="","",MAX(0,MIN(1*H1041,Calculator!prev_heloc_int_balance+K1041)))</f>
        <v/>
      </c>
      <c r="M1041" s="47" t="str">
        <f>IF(A1041="","",(Calculator!prev_heloc_int_balance+K1041)-L1041)</f>
        <v/>
      </c>
      <c r="N1041" s="47" t="str">
        <f t="shared" si="4"/>
        <v/>
      </c>
      <c r="O1041" s="47" t="str">
        <f>IF(A1041="","",Calculator!prev_heloc_prin_balance-N1041)</f>
        <v/>
      </c>
      <c r="P1041" s="47" t="str">
        <f t="shared" si="16"/>
        <v/>
      </c>
      <c r="Q1041" s="40"/>
      <c r="R1041" s="67" t="str">
        <f t="shared" si="5"/>
        <v/>
      </c>
      <c r="S1041" s="68" t="str">
        <f t="shared" si="6"/>
        <v/>
      </c>
      <c r="T1041" s="47" t="str">
        <f t="shared" si="7"/>
        <v/>
      </c>
      <c r="U1041" s="47" t="str">
        <f t="shared" si="8"/>
        <v/>
      </c>
      <c r="V1041" s="47" t="str">
        <f t="shared" si="9"/>
        <v/>
      </c>
      <c r="W1041" s="47" t="str">
        <f t="shared" si="10"/>
        <v/>
      </c>
      <c r="X1041" s="40"/>
      <c r="Y1041" s="67" t="str">
        <f t="shared" si="11"/>
        <v/>
      </c>
      <c r="Z1041" s="68" t="str">
        <f t="shared" si="12"/>
        <v/>
      </c>
      <c r="AA1041" s="47" t="str">
        <f>IF(Y1041="","",MIN($D$9+Calculator!free_cash_flow,AD1040+AB1041))</f>
        <v/>
      </c>
      <c r="AB1041" s="47" t="str">
        <f t="shared" si="13"/>
        <v/>
      </c>
      <c r="AC1041" s="47" t="str">
        <f t="shared" si="14"/>
        <v/>
      </c>
      <c r="AD1041" s="47" t="str">
        <f t="shared" si="15"/>
        <v/>
      </c>
    </row>
    <row r="1042" ht="12.75" customHeight="1">
      <c r="A1042" s="67" t="str">
        <f>IF(OR(Calculator!prev_total_owed&lt;=0,Calculator!prev_total_owed=""),"",Calculator!prev_pmt_num+1)</f>
        <v/>
      </c>
      <c r="B1042" s="68" t="str">
        <f t="shared" si="1"/>
        <v/>
      </c>
      <c r="C1042" s="47" t="str">
        <f>IF(A1042="","",MIN(D1042+Calculator!prev_prin_balance,Calculator!loan_payment+J1042))</f>
        <v/>
      </c>
      <c r="D1042" s="47" t="str">
        <f>IF(A1042="","",ROUND($D$6/12*MAX(0,(Calculator!prev_prin_balance)),2))</f>
        <v/>
      </c>
      <c r="E1042" s="47" t="str">
        <f t="shared" si="2"/>
        <v/>
      </c>
      <c r="F1042" s="47" t="str">
        <f>IF(A1042="","",ROUND(SUM(Calculator!prev_prin_balance,-E1042),2))</f>
        <v/>
      </c>
      <c r="G1042" s="69" t="str">
        <f t="shared" si="3"/>
        <v/>
      </c>
      <c r="H1042" s="47" t="str">
        <f>IF(A1042="","",IF(Calculator!prev_prin_balance=0,MIN(Calculator!prev_heloc_prin_balance+Calculator!prev_heloc_int_balance+K1042,MAX(0,Calculator!free_cash_flow+Calculator!loan_payment))+IF($O$7="No",0,Calculator!loan_payment+$I$6),IF($O$7="No",Calculator!free_cash_flow,$I$5)))</f>
        <v/>
      </c>
      <c r="I1042" s="47" t="str">
        <f>IF(A1042="","",IF($O$7="Yes",$I$6+Calculator!loan_payment,0))</f>
        <v/>
      </c>
      <c r="J1042" s="47" t="str">
        <f>IF(A1042="","",IF(Calculator!prev_prin_balance&lt;=0,0,IF(Calculator!prev_heloc_prin_balance&lt;Calculator!free_cash_flow,MAX(0,MIN($O$6,D1042+Calculator!prev_prin_balance+Calculator!loan_payment)),0)))</f>
        <v/>
      </c>
      <c r="K1042" s="47" t="str">
        <f>IF(A1042="","",ROUND((B1042-Calculator!prev_date)*(Calculator!prev_heloc_rate/$O$8)*MAX(0,Calculator!prev_heloc_prin_balance),2))</f>
        <v/>
      </c>
      <c r="L1042" s="47" t="str">
        <f>IF(A1042="","",MAX(0,MIN(1*H1042,Calculator!prev_heloc_int_balance+K1042)))</f>
        <v/>
      </c>
      <c r="M1042" s="47" t="str">
        <f>IF(A1042="","",(Calculator!prev_heloc_int_balance+K1042)-L1042)</f>
        <v/>
      </c>
      <c r="N1042" s="47" t="str">
        <f t="shared" si="4"/>
        <v/>
      </c>
      <c r="O1042" s="47" t="str">
        <f>IF(A1042="","",Calculator!prev_heloc_prin_balance-N1042)</f>
        <v/>
      </c>
      <c r="P1042" s="47" t="str">
        <f t="shared" si="16"/>
        <v/>
      </c>
      <c r="Q1042" s="40"/>
      <c r="R1042" s="67" t="str">
        <f t="shared" si="5"/>
        <v/>
      </c>
      <c r="S1042" s="68" t="str">
        <f t="shared" si="6"/>
        <v/>
      </c>
      <c r="T1042" s="47" t="str">
        <f t="shared" si="7"/>
        <v/>
      </c>
      <c r="U1042" s="47" t="str">
        <f t="shared" si="8"/>
        <v/>
      </c>
      <c r="V1042" s="47" t="str">
        <f t="shared" si="9"/>
        <v/>
      </c>
      <c r="W1042" s="47" t="str">
        <f t="shared" si="10"/>
        <v/>
      </c>
      <c r="X1042" s="40"/>
      <c r="Y1042" s="67" t="str">
        <f t="shared" si="11"/>
        <v/>
      </c>
      <c r="Z1042" s="68" t="str">
        <f t="shared" si="12"/>
        <v/>
      </c>
      <c r="AA1042" s="47" t="str">
        <f>IF(Y1042="","",MIN($D$9+Calculator!free_cash_flow,AD1041+AB1042))</f>
        <v/>
      </c>
      <c r="AB1042" s="47" t="str">
        <f t="shared" si="13"/>
        <v/>
      </c>
      <c r="AC1042" s="47" t="str">
        <f t="shared" si="14"/>
        <v/>
      </c>
      <c r="AD1042" s="47" t="str">
        <f t="shared" si="15"/>
        <v/>
      </c>
    </row>
    <row r="1043" ht="12.75" customHeight="1">
      <c r="A1043" s="67" t="str">
        <f>IF(OR(Calculator!prev_total_owed&lt;=0,Calculator!prev_total_owed=""),"",Calculator!prev_pmt_num+1)</f>
        <v/>
      </c>
      <c r="B1043" s="68" t="str">
        <f t="shared" si="1"/>
        <v/>
      </c>
      <c r="C1043" s="47" t="str">
        <f>IF(A1043="","",MIN(D1043+Calculator!prev_prin_balance,Calculator!loan_payment+J1043))</f>
        <v/>
      </c>
      <c r="D1043" s="47" t="str">
        <f>IF(A1043="","",ROUND($D$6/12*MAX(0,(Calculator!prev_prin_balance)),2))</f>
        <v/>
      </c>
      <c r="E1043" s="47" t="str">
        <f t="shared" si="2"/>
        <v/>
      </c>
      <c r="F1043" s="47" t="str">
        <f>IF(A1043="","",ROUND(SUM(Calculator!prev_prin_balance,-E1043),2))</f>
        <v/>
      </c>
      <c r="G1043" s="69" t="str">
        <f t="shared" si="3"/>
        <v/>
      </c>
      <c r="H1043" s="47" t="str">
        <f>IF(A1043="","",IF(Calculator!prev_prin_balance=0,MIN(Calculator!prev_heloc_prin_balance+Calculator!prev_heloc_int_balance+K1043,MAX(0,Calculator!free_cash_flow+Calculator!loan_payment))+IF($O$7="No",0,Calculator!loan_payment+$I$6),IF($O$7="No",Calculator!free_cash_flow,$I$5)))</f>
        <v/>
      </c>
      <c r="I1043" s="47" t="str">
        <f>IF(A1043="","",IF($O$7="Yes",$I$6+Calculator!loan_payment,0))</f>
        <v/>
      </c>
      <c r="J1043" s="47" t="str">
        <f>IF(A1043="","",IF(Calculator!prev_prin_balance&lt;=0,0,IF(Calculator!prev_heloc_prin_balance&lt;Calculator!free_cash_flow,MAX(0,MIN($O$6,D1043+Calculator!prev_prin_balance+Calculator!loan_payment)),0)))</f>
        <v/>
      </c>
      <c r="K1043" s="47" t="str">
        <f>IF(A1043="","",ROUND((B1043-Calculator!prev_date)*(Calculator!prev_heloc_rate/$O$8)*MAX(0,Calculator!prev_heloc_prin_balance),2))</f>
        <v/>
      </c>
      <c r="L1043" s="47" t="str">
        <f>IF(A1043="","",MAX(0,MIN(1*H1043,Calculator!prev_heloc_int_balance+K1043)))</f>
        <v/>
      </c>
      <c r="M1043" s="47" t="str">
        <f>IF(A1043="","",(Calculator!prev_heloc_int_balance+K1043)-L1043)</f>
        <v/>
      </c>
      <c r="N1043" s="47" t="str">
        <f t="shared" si="4"/>
        <v/>
      </c>
      <c r="O1043" s="47" t="str">
        <f>IF(A1043="","",Calculator!prev_heloc_prin_balance-N1043)</f>
        <v/>
      </c>
      <c r="P1043" s="47" t="str">
        <f t="shared" si="16"/>
        <v/>
      </c>
      <c r="Q1043" s="40"/>
      <c r="R1043" s="67" t="str">
        <f t="shared" si="5"/>
        <v/>
      </c>
      <c r="S1043" s="68" t="str">
        <f t="shared" si="6"/>
        <v/>
      </c>
      <c r="T1043" s="47" t="str">
        <f t="shared" si="7"/>
        <v/>
      </c>
      <c r="U1043" s="47" t="str">
        <f t="shared" si="8"/>
        <v/>
      </c>
      <c r="V1043" s="47" t="str">
        <f t="shared" si="9"/>
        <v/>
      </c>
      <c r="W1043" s="47" t="str">
        <f t="shared" si="10"/>
        <v/>
      </c>
      <c r="X1043" s="40"/>
      <c r="Y1043" s="67" t="str">
        <f t="shared" si="11"/>
        <v/>
      </c>
      <c r="Z1043" s="68" t="str">
        <f t="shared" si="12"/>
        <v/>
      </c>
      <c r="AA1043" s="47" t="str">
        <f>IF(Y1043="","",MIN($D$9+Calculator!free_cash_flow,AD1042+AB1043))</f>
        <v/>
      </c>
      <c r="AB1043" s="47" t="str">
        <f t="shared" si="13"/>
        <v/>
      </c>
      <c r="AC1043" s="47" t="str">
        <f t="shared" si="14"/>
        <v/>
      </c>
      <c r="AD1043" s="47" t="str">
        <f t="shared" si="15"/>
        <v/>
      </c>
    </row>
    <row r="1044" ht="12.75" customHeight="1">
      <c r="A1044" s="67" t="str">
        <f>IF(OR(Calculator!prev_total_owed&lt;=0,Calculator!prev_total_owed=""),"",Calculator!prev_pmt_num+1)</f>
        <v/>
      </c>
      <c r="B1044" s="68" t="str">
        <f t="shared" si="1"/>
        <v/>
      </c>
      <c r="C1044" s="47" t="str">
        <f>IF(A1044="","",MIN(D1044+Calculator!prev_prin_balance,Calculator!loan_payment+J1044))</f>
        <v/>
      </c>
      <c r="D1044" s="47" t="str">
        <f>IF(A1044="","",ROUND($D$6/12*MAX(0,(Calculator!prev_prin_balance)),2))</f>
        <v/>
      </c>
      <c r="E1044" s="47" t="str">
        <f t="shared" si="2"/>
        <v/>
      </c>
      <c r="F1044" s="47" t="str">
        <f>IF(A1044="","",ROUND(SUM(Calculator!prev_prin_balance,-E1044),2))</f>
        <v/>
      </c>
      <c r="G1044" s="69" t="str">
        <f t="shared" si="3"/>
        <v/>
      </c>
      <c r="H1044" s="47" t="str">
        <f>IF(A1044="","",IF(Calculator!prev_prin_balance=0,MIN(Calculator!prev_heloc_prin_balance+Calculator!prev_heloc_int_balance+K1044,MAX(0,Calculator!free_cash_flow+Calculator!loan_payment))+IF($O$7="No",0,Calculator!loan_payment+$I$6),IF($O$7="No",Calculator!free_cash_flow,$I$5)))</f>
        <v/>
      </c>
      <c r="I1044" s="47" t="str">
        <f>IF(A1044="","",IF($O$7="Yes",$I$6+Calculator!loan_payment,0))</f>
        <v/>
      </c>
      <c r="J1044" s="47" t="str">
        <f>IF(A1044="","",IF(Calculator!prev_prin_balance&lt;=0,0,IF(Calculator!prev_heloc_prin_balance&lt;Calculator!free_cash_flow,MAX(0,MIN($O$6,D1044+Calculator!prev_prin_balance+Calculator!loan_payment)),0)))</f>
        <v/>
      </c>
      <c r="K1044" s="47" t="str">
        <f>IF(A1044="","",ROUND((B1044-Calculator!prev_date)*(Calculator!prev_heloc_rate/$O$8)*MAX(0,Calculator!prev_heloc_prin_balance),2))</f>
        <v/>
      </c>
      <c r="L1044" s="47" t="str">
        <f>IF(A1044="","",MAX(0,MIN(1*H1044,Calculator!prev_heloc_int_balance+K1044)))</f>
        <v/>
      </c>
      <c r="M1044" s="47" t="str">
        <f>IF(A1044="","",(Calculator!prev_heloc_int_balance+K1044)-L1044)</f>
        <v/>
      </c>
      <c r="N1044" s="47" t="str">
        <f t="shared" si="4"/>
        <v/>
      </c>
      <c r="O1044" s="47" t="str">
        <f>IF(A1044="","",Calculator!prev_heloc_prin_balance-N1044)</f>
        <v/>
      </c>
      <c r="P1044" s="47" t="str">
        <f t="shared" si="16"/>
        <v/>
      </c>
      <c r="Q1044" s="40"/>
      <c r="R1044" s="67" t="str">
        <f t="shared" si="5"/>
        <v/>
      </c>
      <c r="S1044" s="68" t="str">
        <f t="shared" si="6"/>
        <v/>
      </c>
      <c r="T1044" s="47" t="str">
        <f t="shared" si="7"/>
        <v/>
      </c>
      <c r="U1044" s="47" t="str">
        <f t="shared" si="8"/>
        <v/>
      </c>
      <c r="V1044" s="47" t="str">
        <f t="shared" si="9"/>
        <v/>
      </c>
      <c r="W1044" s="47" t="str">
        <f t="shared" si="10"/>
        <v/>
      </c>
      <c r="X1044" s="40"/>
      <c r="Y1044" s="67" t="str">
        <f t="shared" si="11"/>
        <v/>
      </c>
      <c r="Z1044" s="68" t="str">
        <f t="shared" si="12"/>
        <v/>
      </c>
      <c r="AA1044" s="47" t="str">
        <f>IF(Y1044="","",MIN($D$9+Calculator!free_cash_flow,AD1043+AB1044))</f>
        <v/>
      </c>
      <c r="AB1044" s="47" t="str">
        <f t="shared" si="13"/>
        <v/>
      </c>
      <c r="AC1044" s="47" t="str">
        <f t="shared" si="14"/>
        <v/>
      </c>
      <c r="AD1044" s="47" t="str">
        <f t="shared" si="15"/>
        <v/>
      </c>
    </row>
    <row r="1045" ht="12.75" customHeight="1">
      <c r="A1045" s="67" t="str">
        <f>IF(OR(Calculator!prev_total_owed&lt;=0,Calculator!prev_total_owed=""),"",Calculator!prev_pmt_num+1)</f>
        <v/>
      </c>
      <c r="B1045" s="68" t="str">
        <f t="shared" si="1"/>
        <v/>
      </c>
      <c r="C1045" s="47" t="str">
        <f>IF(A1045="","",MIN(D1045+Calculator!prev_prin_balance,Calculator!loan_payment+J1045))</f>
        <v/>
      </c>
      <c r="D1045" s="47" t="str">
        <f>IF(A1045="","",ROUND($D$6/12*MAX(0,(Calculator!prev_prin_balance)),2))</f>
        <v/>
      </c>
      <c r="E1045" s="47" t="str">
        <f t="shared" si="2"/>
        <v/>
      </c>
      <c r="F1045" s="47" t="str">
        <f>IF(A1045="","",ROUND(SUM(Calculator!prev_prin_balance,-E1045),2))</f>
        <v/>
      </c>
      <c r="G1045" s="69" t="str">
        <f t="shared" si="3"/>
        <v/>
      </c>
      <c r="H1045" s="47" t="str">
        <f>IF(A1045="","",IF(Calculator!prev_prin_balance=0,MIN(Calculator!prev_heloc_prin_balance+Calculator!prev_heloc_int_balance+K1045,MAX(0,Calculator!free_cash_flow+Calculator!loan_payment))+IF($O$7="No",0,Calculator!loan_payment+$I$6),IF($O$7="No",Calculator!free_cash_flow,$I$5)))</f>
        <v/>
      </c>
      <c r="I1045" s="47" t="str">
        <f>IF(A1045="","",IF($O$7="Yes",$I$6+Calculator!loan_payment,0))</f>
        <v/>
      </c>
      <c r="J1045" s="47" t="str">
        <f>IF(A1045="","",IF(Calculator!prev_prin_balance&lt;=0,0,IF(Calculator!prev_heloc_prin_balance&lt;Calculator!free_cash_flow,MAX(0,MIN($O$6,D1045+Calculator!prev_prin_balance+Calculator!loan_payment)),0)))</f>
        <v/>
      </c>
      <c r="K1045" s="47" t="str">
        <f>IF(A1045="","",ROUND((B1045-Calculator!prev_date)*(Calculator!prev_heloc_rate/$O$8)*MAX(0,Calculator!prev_heloc_prin_balance),2))</f>
        <v/>
      </c>
      <c r="L1045" s="47" t="str">
        <f>IF(A1045="","",MAX(0,MIN(1*H1045,Calculator!prev_heloc_int_balance+K1045)))</f>
        <v/>
      </c>
      <c r="M1045" s="47" t="str">
        <f>IF(A1045="","",(Calculator!prev_heloc_int_balance+K1045)-L1045)</f>
        <v/>
      </c>
      <c r="N1045" s="47" t="str">
        <f t="shared" si="4"/>
        <v/>
      </c>
      <c r="O1045" s="47" t="str">
        <f>IF(A1045="","",Calculator!prev_heloc_prin_balance-N1045)</f>
        <v/>
      </c>
      <c r="P1045" s="47" t="str">
        <f t="shared" si="16"/>
        <v/>
      </c>
      <c r="Q1045" s="40"/>
      <c r="R1045" s="67" t="str">
        <f t="shared" si="5"/>
        <v/>
      </c>
      <c r="S1045" s="68" t="str">
        <f t="shared" si="6"/>
        <v/>
      </c>
      <c r="T1045" s="47" t="str">
        <f t="shared" si="7"/>
        <v/>
      </c>
      <c r="U1045" s="47" t="str">
        <f t="shared" si="8"/>
        <v/>
      </c>
      <c r="V1045" s="47" t="str">
        <f t="shared" si="9"/>
        <v/>
      </c>
      <c r="W1045" s="47" t="str">
        <f t="shared" si="10"/>
        <v/>
      </c>
      <c r="X1045" s="40"/>
      <c r="Y1045" s="67" t="str">
        <f t="shared" si="11"/>
        <v/>
      </c>
      <c r="Z1045" s="68" t="str">
        <f t="shared" si="12"/>
        <v/>
      </c>
      <c r="AA1045" s="47" t="str">
        <f>IF(Y1045="","",MIN($D$9+Calculator!free_cash_flow,AD1044+AB1045))</f>
        <v/>
      </c>
      <c r="AB1045" s="47" t="str">
        <f t="shared" si="13"/>
        <v/>
      </c>
      <c r="AC1045" s="47" t="str">
        <f t="shared" si="14"/>
        <v/>
      </c>
      <c r="AD1045" s="47" t="str">
        <f t="shared" si="15"/>
        <v/>
      </c>
    </row>
    <row r="1046" ht="12.75" customHeight="1">
      <c r="A1046" s="67" t="str">
        <f>IF(OR(Calculator!prev_total_owed&lt;=0,Calculator!prev_total_owed=""),"",Calculator!prev_pmt_num+1)</f>
        <v/>
      </c>
      <c r="B1046" s="68" t="str">
        <f t="shared" si="1"/>
        <v/>
      </c>
      <c r="C1046" s="47" t="str">
        <f>IF(A1046="","",MIN(D1046+Calculator!prev_prin_balance,Calculator!loan_payment+J1046))</f>
        <v/>
      </c>
      <c r="D1046" s="47" t="str">
        <f>IF(A1046="","",ROUND($D$6/12*MAX(0,(Calculator!prev_prin_balance)),2))</f>
        <v/>
      </c>
      <c r="E1046" s="47" t="str">
        <f t="shared" si="2"/>
        <v/>
      </c>
      <c r="F1046" s="47" t="str">
        <f>IF(A1046="","",ROUND(SUM(Calculator!prev_prin_balance,-E1046),2))</f>
        <v/>
      </c>
      <c r="G1046" s="69" t="str">
        <f t="shared" si="3"/>
        <v/>
      </c>
      <c r="H1046" s="47" t="str">
        <f>IF(A1046="","",IF(Calculator!prev_prin_balance=0,MIN(Calculator!prev_heloc_prin_balance+Calculator!prev_heloc_int_balance+K1046,MAX(0,Calculator!free_cash_flow+Calculator!loan_payment))+IF($O$7="No",0,Calculator!loan_payment+$I$6),IF($O$7="No",Calculator!free_cash_flow,$I$5)))</f>
        <v/>
      </c>
      <c r="I1046" s="47" t="str">
        <f>IF(A1046="","",IF($O$7="Yes",$I$6+Calculator!loan_payment,0))</f>
        <v/>
      </c>
      <c r="J1046" s="47" t="str">
        <f>IF(A1046="","",IF(Calculator!prev_prin_balance&lt;=0,0,IF(Calculator!prev_heloc_prin_balance&lt;Calculator!free_cash_flow,MAX(0,MIN($O$6,D1046+Calculator!prev_prin_balance+Calculator!loan_payment)),0)))</f>
        <v/>
      </c>
      <c r="K1046" s="47" t="str">
        <f>IF(A1046="","",ROUND((B1046-Calculator!prev_date)*(Calculator!prev_heloc_rate/$O$8)*MAX(0,Calculator!prev_heloc_prin_balance),2))</f>
        <v/>
      </c>
      <c r="L1046" s="47" t="str">
        <f>IF(A1046="","",MAX(0,MIN(1*H1046,Calculator!prev_heloc_int_balance+K1046)))</f>
        <v/>
      </c>
      <c r="M1046" s="47" t="str">
        <f>IF(A1046="","",(Calculator!prev_heloc_int_balance+K1046)-L1046)</f>
        <v/>
      </c>
      <c r="N1046" s="47" t="str">
        <f t="shared" si="4"/>
        <v/>
      </c>
      <c r="O1046" s="47" t="str">
        <f>IF(A1046="","",Calculator!prev_heloc_prin_balance-N1046)</f>
        <v/>
      </c>
      <c r="P1046" s="47" t="str">
        <f t="shared" si="16"/>
        <v/>
      </c>
      <c r="Q1046" s="40"/>
      <c r="R1046" s="67" t="str">
        <f t="shared" si="5"/>
        <v/>
      </c>
      <c r="S1046" s="68" t="str">
        <f t="shared" si="6"/>
        <v/>
      </c>
      <c r="T1046" s="47" t="str">
        <f t="shared" si="7"/>
        <v/>
      </c>
      <c r="U1046" s="47" t="str">
        <f t="shared" si="8"/>
        <v/>
      </c>
      <c r="V1046" s="47" t="str">
        <f t="shared" si="9"/>
        <v/>
      </c>
      <c r="W1046" s="47" t="str">
        <f t="shared" si="10"/>
        <v/>
      </c>
      <c r="X1046" s="40"/>
      <c r="Y1046" s="67" t="str">
        <f t="shared" si="11"/>
        <v/>
      </c>
      <c r="Z1046" s="68" t="str">
        <f t="shared" si="12"/>
        <v/>
      </c>
      <c r="AA1046" s="47" t="str">
        <f>IF(Y1046="","",MIN($D$9+Calculator!free_cash_flow,AD1045+AB1046))</f>
        <v/>
      </c>
      <c r="AB1046" s="47" t="str">
        <f t="shared" si="13"/>
        <v/>
      </c>
      <c r="AC1046" s="47" t="str">
        <f t="shared" si="14"/>
        <v/>
      </c>
      <c r="AD1046" s="47" t="str">
        <f t="shared" si="15"/>
        <v/>
      </c>
    </row>
    <row r="1047" ht="12.75" customHeight="1">
      <c r="A1047" s="67" t="str">
        <f>IF(OR(Calculator!prev_total_owed&lt;=0,Calculator!prev_total_owed=""),"",Calculator!prev_pmt_num+1)</f>
        <v/>
      </c>
      <c r="B1047" s="68" t="str">
        <f t="shared" si="1"/>
        <v/>
      </c>
      <c r="C1047" s="47" t="str">
        <f>IF(A1047="","",MIN(D1047+Calculator!prev_prin_balance,Calculator!loan_payment+J1047))</f>
        <v/>
      </c>
      <c r="D1047" s="47" t="str">
        <f>IF(A1047="","",ROUND($D$6/12*MAX(0,(Calculator!prev_prin_balance)),2))</f>
        <v/>
      </c>
      <c r="E1047" s="47" t="str">
        <f t="shared" si="2"/>
        <v/>
      </c>
      <c r="F1047" s="47" t="str">
        <f>IF(A1047="","",ROUND(SUM(Calculator!prev_prin_balance,-E1047),2))</f>
        <v/>
      </c>
      <c r="G1047" s="69" t="str">
        <f t="shared" si="3"/>
        <v/>
      </c>
      <c r="H1047" s="47" t="str">
        <f>IF(A1047="","",IF(Calculator!prev_prin_balance=0,MIN(Calculator!prev_heloc_prin_balance+Calculator!prev_heloc_int_balance+K1047,MAX(0,Calculator!free_cash_flow+Calculator!loan_payment))+IF($O$7="No",0,Calculator!loan_payment+$I$6),IF($O$7="No",Calculator!free_cash_flow,$I$5)))</f>
        <v/>
      </c>
      <c r="I1047" s="47" t="str">
        <f>IF(A1047="","",IF($O$7="Yes",$I$6+Calculator!loan_payment,0))</f>
        <v/>
      </c>
      <c r="J1047" s="47" t="str">
        <f>IF(A1047="","",IF(Calculator!prev_prin_balance&lt;=0,0,IF(Calculator!prev_heloc_prin_balance&lt;Calculator!free_cash_flow,MAX(0,MIN($O$6,D1047+Calculator!prev_prin_balance+Calculator!loan_payment)),0)))</f>
        <v/>
      </c>
      <c r="K1047" s="47" t="str">
        <f>IF(A1047="","",ROUND((B1047-Calculator!prev_date)*(Calculator!prev_heloc_rate/$O$8)*MAX(0,Calculator!prev_heloc_prin_balance),2))</f>
        <v/>
      </c>
      <c r="L1047" s="47" t="str">
        <f>IF(A1047="","",MAX(0,MIN(1*H1047,Calculator!prev_heloc_int_balance+K1047)))</f>
        <v/>
      </c>
      <c r="M1047" s="47" t="str">
        <f>IF(A1047="","",(Calculator!prev_heloc_int_balance+K1047)-L1047)</f>
        <v/>
      </c>
      <c r="N1047" s="47" t="str">
        <f t="shared" si="4"/>
        <v/>
      </c>
      <c r="O1047" s="47" t="str">
        <f>IF(A1047="","",Calculator!prev_heloc_prin_balance-N1047)</f>
        <v/>
      </c>
      <c r="P1047" s="47" t="str">
        <f t="shared" si="16"/>
        <v/>
      </c>
      <c r="Q1047" s="40"/>
      <c r="R1047" s="67" t="str">
        <f t="shared" si="5"/>
        <v/>
      </c>
      <c r="S1047" s="68" t="str">
        <f t="shared" si="6"/>
        <v/>
      </c>
      <c r="T1047" s="47" t="str">
        <f t="shared" si="7"/>
        <v/>
      </c>
      <c r="U1047" s="47" t="str">
        <f t="shared" si="8"/>
        <v/>
      </c>
      <c r="V1047" s="47" t="str">
        <f t="shared" si="9"/>
        <v/>
      </c>
      <c r="W1047" s="47" t="str">
        <f t="shared" si="10"/>
        <v/>
      </c>
      <c r="X1047" s="40"/>
      <c r="Y1047" s="67" t="str">
        <f t="shared" si="11"/>
        <v/>
      </c>
      <c r="Z1047" s="68" t="str">
        <f t="shared" si="12"/>
        <v/>
      </c>
      <c r="AA1047" s="47" t="str">
        <f>IF(Y1047="","",MIN($D$9+Calculator!free_cash_flow,AD1046+AB1047))</f>
        <v/>
      </c>
      <c r="AB1047" s="47" t="str">
        <f t="shared" si="13"/>
        <v/>
      </c>
      <c r="AC1047" s="47" t="str">
        <f t="shared" si="14"/>
        <v/>
      </c>
      <c r="AD1047" s="47" t="str">
        <f t="shared" si="15"/>
        <v/>
      </c>
    </row>
    <row r="1048" ht="12.75" customHeight="1">
      <c r="A1048" s="67" t="str">
        <f>IF(OR(Calculator!prev_total_owed&lt;=0,Calculator!prev_total_owed=""),"",Calculator!prev_pmt_num+1)</f>
        <v/>
      </c>
      <c r="B1048" s="68" t="str">
        <f t="shared" si="1"/>
        <v/>
      </c>
      <c r="C1048" s="47" t="str">
        <f>IF(A1048="","",MIN(D1048+Calculator!prev_prin_balance,Calculator!loan_payment+J1048))</f>
        <v/>
      </c>
      <c r="D1048" s="47" t="str">
        <f>IF(A1048="","",ROUND($D$6/12*MAX(0,(Calculator!prev_prin_balance)),2))</f>
        <v/>
      </c>
      <c r="E1048" s="47" t="str">
        <f t="shared" si="2"/>
        <v/>
      </c>
      <c r="F1048" s="47" t="str">
        <f>IF(A1048="","",ROUND(SUM(Calculator!prev_prin_balance,-E1048),2))</f>
        <v/>
      </c>
      <c r="G1048" s="69" t="str">
        <f t="shared" si="3"/>
        <v/>
      </c>
      <c r="H1048" s="47" t="str">
        <f>IF(A1048="","",IF(Calculator!prev_prin_balance=0,MIN(Calculator!prev_heloc_prin_balance+Calculator!prev_heloc_int_balance+K1048,MAX(0,Calculator!free_cash_flow+Calculator!loan_payment))+IF($O$7="No",0,Calculator!loan_payment+$I$6),IF($O$7="No",Calculator!free_cash_flow,$I$5)))</f>
        <v/>
      </c>
      <c r="I1048" s="47" t="str">
        <f>IF(A1048="","",IF($O$7="Yes",$I$6+Calculator!loan_payment,0))</f>
        <v/>
      </c>
      <c r="J1048" s="47" t="str">
        <f>IF(A1048="","",IF(Calculator!prev_prin_balance&lt;=0,0,IF(Calculator!prev_heloc_prin_balance&lt;Calculator!free_cash_flow,MAX(0,MIN($O$6,D1048+Calculator!prev_prin_balance+Calculator!loan_payment)),0)))</f>
        <v/>
      </c>
      <c r="K1048" s="47" t="str">
        <f>IF(A1048="","",ROUND((B1048-Calculator!prev_date)*(Calculator!prev_heloc_rate/$O$8)*MAX(0,Calculator!prev_heloc_prin_balance),2))</f>
        <v/>
      </c>
      <c r="L1048" s="47" t="str">
        <f>IF(A1048="","",MAX(0,MIN(1*H1048,Calculator!prev_heloc_int_balance+K1048)))</f>
        <v/>
      </c>
      <c r="M1048" s="47" t="str">
        <f>IF(A1048="","",(Calculator!prev_heloc_int_balance+K1048)-L1048)</f>
        <v/>
      </c>
      <c r="N1048" s="47" t="str">
        <f t="shared" si="4"/>
        <v/>
      </c>
      <c r="O1048" s="47" t="str">
        <f>IF(A1048="","",Calculator!prev_heloc_prin_balance-N1048)</f>
        <v/>
      </c>
      <c r="P1048" s="47" t="str">
        <f t="shared" si="16"/>
        <v/>
      </c>
      <c r="Q1048" s="40"/>
      <c r="R1048" s="67" t="str">
        <f t="shared" si="5"/>
        <v/>
      </c>
      <c r="S1048" s="68" t="str">
        <f t="shared" si="6"/>
        <v/>
      </c>
      <c r="T1048" s="47" t="str">
        <f t="shared" si="7"/>
        <v/>
      </c>
      <c r="U1048" s="47" t="str">
        <f t="shared" si="8"/>
        <v/>
      </c>
      <c r="V1048" s="47" t="str">
        <f t="shared" si="9"/>
        <v/>
      </c>
      <c r="W1048" s="47" t="str">
        <f t="shared" si="10"/>
        <v/>
      </c>
      <c r="X1048" s="40"/>
      <c r="Y1048" s="67" t="str">
        <f t="shared" si="11"/>
        <v/>
      </c>
      <c r="Z1048" s="68" t="str">
        <f t="shared" si="12"/>
        <v/>
      </c>
      <c r="AA1048" s="47" t="str">
        <f>IF(Y1048="","",MIN($D$9+Calculator!free_cash_flow,AD1047+AB1048))</f>
        <v/>
      </c>
      <c r="AB1048" s="47" t="str">
        <f t="shared" si="13"/>
        <v/>
      </c>
      <c r="AC1048" s="47" t="str">
        <f t="shared" si="14"/>
        <v/>
      </c>
      <c r="AD1048" s="47" t="str">
        <f t="shared" si="15"/>
        <v/>
      </c>
    </row>
    <row r="1049" ht="12.75" customHeight="1">
      <c r="A1049" s="67" t="str">
        <f>IF(OR(Calculator!prev_total_owed&lt;=0,Calculator!prev_total_owed=""),"",Calculator!prev_pmt_num+1)</f>
        <v/>
      </c>
      <c r="B1049" s="68" t="str">
        <f t="shared" si="1"/>
        <v/>
      </c>
      <c r="C1049" s="47" t="str">
        <f>IF(A1049="","",MIN(D1049+Calculator!prev_prin_balance,Calculator!loan_payment+J1049))</f>
        <v/>
      </c>
      <c r="D1049" s="47" t="str">
        <f>IF(A1049="","",ROUND($D$6/12*MAX(0,(Calculator!prev_prin_balance)),2))</f>
        <v/>
      </c>
      <c r="E1049" s="47" t="str">
        <f t="shared" si="2"/>
        <v/>
      </c>
      <c r="F1049" s="47" t="str">
        <f>IF(A1049="","",ROUND(SUM(Calculator!prev_prin_balance,-E1049),2))</f>
        <v/>
      </c>
      <c r="G1049" s="69" t="str">
        <f t="shared" si="3"/>
        <v/>
      </c>
      <c r="H1049" s="47" t="str">
        <f>IF(A1049="","",IF(Calculator!prev_prin_balance=0,MIN(Calculator!prev_heloc_prin_balance+Calculator!prev_heloc_int_balance+K1049,MAX(0,Calculator!free_cash_flow+Calculator!loan_payment))+IF($O$7="No",0,Calculator!loan_payment+$I$6),IF($O$7="No",Calculator!free_cash_flow,$I$5)))</f>
        <v/>
      </c>
      <c r="I1049" s="47" t="str">
        <f>IF(A1049="","",IF($O$7="Yes",$I$6+Calculator!loan_payment,0))</f>
        <v/>
      </c>
      <c r="J1049" s="47" t="str">
        <f>IF(A1049="","",IF(Calculator!prev_prin_balance&lt;=0,0,IF(Calculator!prev_heloc_prin_balance&lt;Calculator!free_cash_flow,MAX(0,MIN($O$6,D1049+Calculator!prev_prin_balance+Calculator!loan_payment)),0)))</f>
        <v/>
      </c>
      <c r="K1049" s="47" t="str">
        <f>IF(A1049="","",ROUND((B1049-Calculator!prev_date)*(Calculator!prev_heloc_rate/$O$8)*MAX(0,Calculator!prev_heloc_prin_balance),2))</f>
        <v/>
      </c>
      <c r="L1049" s="47" t="str">
        <f>IF(A1049="","",MAX(0,MIN(1*H1049,Calculator!prev_heloc_int_balance+K1049)))</f>
        <v/>
      </c>
      <c r="M1049" s="47" t="str">
        <f>IF(A1049="","",(Calculator!prev_heloc_int_balance+K1049)-L1049)</f>
        <v/>
      </c>
      <c r="N1049" s="47" t="str">
        <f t="shared" si="4"/>
        <v/>
      </c>
      <c r="O1049" s="47" t="str">
        <f>IF(A1049="","",Calculator!prev_heloc_prin_balance-N1049)</f>
        <v/>
      </c>
      <c r="P1049" s="47" t="str">
        <f t="shared" si="16"/>
        <v/>
      </c>
      <c r="Q1049" s="40"/>
      <c r="R1049" s="67" t="str">
        <f t="shared" si="5"/>
        <v/>
      </c>
      <c r="S1049" s="68" t="str">
        <f t="shared" si="6"/>
        <v/>
      </c>
      <c r="T1049" s="47" t="str">
        <f t="shared" si="7"/>
        <v/>
      </c>
      <c r="U1049" s="47" t="str">
        <f t="shared" si="8"/>
        <v/>
      </c>
      <c r="V1049" s="47" t="str">
        <f t="shared" si="9"/>
        <v/>
      </c>
      <c r="W1049" s="47" t="str">
        <f t="shared" si="10"/>
        <v/>
      </c>
      <c r="X1049" s="40"/>
      <c r="Y1049" s="67" t="str">
        <f t="shared" si="11"/>
        <v/>
      </c>
      <c r="Z1049" s="68" t="str">
        <f t="shared" si="12"/>
        <v/>
      </c>
      <c r="AA1049" s="47" t="str">
        <f>IF(Y1049="","",MIN($D$9+Calculator!free_cash_flow,AD1048+AB1049))</f>
        <v/>
      </c>
      <c r="AB1049" s="47" t="str">
        <f t="shared" si="13"/>
        <v/>
      </c>
      <c r="AC1049" s="47" t="str">
        <f t="shared" si="14"/>
        <v/>
      </c>
      <c r="AD1049" s="47" t="str">
        <f t="shared" si="15"/>
        <v/>
      </c>
    </row>
    <row r="1050" ht="12.75" customHeight="1">
      <c r="A1050" s="67" t="str">
        <f>IF(OR(Calculator!prev_total_owed&lt;=0,Calculator!prev_total_owed=""),"",Calculator!prev_pmt_num+1)</f>
        <v/>
      </c>
      <c r="B1050" s="68" t="str">
        <f t="shared" si="1"/>
        <v/>
      </c>
      <c r="C1050" s="47" t="str">
        <f>IF(A1050="","",MIN(D1050+Calculator!prev_prin_balance,Calculator!loan_payment+J1050))</f>
        <v/>
      </c>
      <c r="D1050" s="47" t="str">
        <f>IF(A1050="","",ROUND($D$6/12*MAX(0,(Calculator!prev_prin_balance)),2))</f>
        <v/>
      </c>
      <c r="E1050" s="47" t="str">
        <f t="shared" si="2"/>
        <v/>
      </c>
      <c r="F1050" s="47" t="str">
        <f>IF(A1050="","",ROUND(SUM(Calculator!prev_prin_balance,-E1050),2))</f>
        <v/>
      </c>
      <c r="G1050" s="69" t="str">
        <f t="shared" si="3"/>
        <v/>
      </c>
      <c r="H1050" s="47" t="str">
        <f>IF(A1050="","",IF(Calculator!prev_prin_balance=0,MIN(Calculator!prev_heloc_prin_balance+Calculator!prev_heloc_int_balance+K1050,MAX(0,Calculator!free_cash_flow+Calculator!loan_payment))+IF($O$7="No",0,Calculator!loan_payment+$I$6),IF($O$7="No",Calculator!free_cash_flow,$I$5)))</f>
        <v/>
      </c>
      <c r="I1050" s="47" t="str">
        <f>IF(A1050="","",IF($O$7="Yes",$I$6+Calculator!loan_payment,0))</f>
        <v/>
      </c>
      <c r="J1050" s="47" t="str">
        <f>IF(A1050="","",IF(Calculator!prev_prin_balance&lt;=0,0,IF(Calculator!prev_heloc_prin_balance&lt;Calculator!free_cash_flow,MAX(0,MIN($O$6,D1050+Calculator!prev_prin_balance+Calculator!loan_payment)),0)))</f>
        <v/>
      </c>
      <c r="K1050" s="47" t="str">
        <f>IF(A1050="","",ROUND((B1050-Calculator!prev_date)*(Calculator!prev_heloc_rate/$O$8)*MAX(0,Calculator!prev_heloc_prin_balance),2))</f>
        <v/>
      </c>
      <c r="L1050" s="47" t="str">
        <f>IF(A1050="","",MAX(0,MIN(1*H1050,Calculator!prev_heloc_int_balance+K1050)))</f>
        <v/>
      </c>
      <c r="M1050" s="47" t="str">
        <f>IF(A1050="","",(Calculator!prev_heloc_int_balance+K1050)-L1050)</f>
        <v/>
      </c>
      <c r="N1050" s="47" t="str">
        <f t="shared" si="4"/>
        <v/>
      </c>
      <c r="O1050" s="47" t="str">
        <f>IF(A1050="","",Calculator!prev_heloc_prin_balance-N1050)</f>
        <v/>
      </c>
      <c r="P1050" s="47" t="str">
        <f t="shared" si="16"/>
        <v/>
      </c>
      <c r="Q1050" s="40"/>
      <c r="R1050" s="67" t="str">
        <f t="shared" si="5"/>
        <v/>
      </c>
      <c r="S1050" s="68" t="str">
        <f t="shared" si="6"/>
        <v/>
      </c>
      <c r="T1050" s="47" t="str">
        <f t="shared" si="7"/>
        <v/>
      </c>
      <c r="U1050" s="47" t="str">
        <f t="shared" si="8"/>
        <v/>
      </c>
      <c r="V1050" s="47" t="str">
        <f t="shared" si="9"/>
        <v/>
      </c>
      <c r="W1050" s="47" t="str">
        <f t="shared" si="10"/>
        <v/>
      </c>
      <c r="X1050" s="40"/>
      <c r="Y1050" s="67" t="str">
        <f t="shared" si="11"/>
        <v/>
      </c>
      <c r="Z1050" s="68" t="str">
        <f t="shared" si="12"/>
        <v/>
      </c>
      <c r="AA1050" s="47" t="str">
        <f>IF(Y1050="","",MIN($D$9+Calculator!free_cash_flow,AD1049+AB1050))</f>
        <v/>
      </c>
      <c r="AB1050" s="47" t="str">
        <f t="shared" si="13"/>
        <v/>
      </c>
      <c r="AC1050" s="47" t="str">
        <f t="shared" si="14"/>
        <v/>
      </c>
      <c r="AD1050" s="47" t="str">
        <f t="shared" si="15"/>
        <v/>
      </c>
    </row>
    <row r="1051" ht="12.75" customHeight="1">
      <c r="A1051" s="67" t="str">
        <f>IF(OR(Calculator!prev_total_owed&lt;=0,Calculator!prev_total_owed=""),"",Calculator!prev_pmt_num+1)</f>
        <v/>
      </c>
      <c r="B1051" s="68" t="str">
        <f t="shared" si="1"/>
        <v/>
      </c>
      <c r="C1051" s="47" t="str">
        <f>IF(A1051="","",MIN(D1051+Calculator!prev_prin_balance,Calculator!loan_payment+J1051))</f>
        <v/>
      </c>
      <c r="D1051" s="47" t="str">
        <f>IF(A1051="","",ROUND($D$6/12*MAX(0,(Calculator!prev_prin_balance)),2))</f>
        <v/>
      </c>
      <c r="E1051" s="47" t="str">
        <f t="shared" si="2"/>
        <v/>
      </c>
      <c r="F1051" s="47" t="str">
        <f>IF(A1051="","",ROUND(SUM(Calculator!prev_prin_balance,-E1051),2))</f>
        <v/>
      </c>
      <c r="G1051" s="69" t="str">
        <f t="shared" si="3"/>
        <v/>
      </c>
      <c r="H1051" s="47" t="str">
        <f>IF(A1051="","",IF(Calculator!prev_prin_balance=0,MIN(Calculator!prev_heloc_prin_balance+Calculator!prev_heloc_int_balance+K1051,MAX(0,Calculator!free_cash_flow+Calculator!loan_payment))+IF($O$7="No",0,Calculator!loan_payment+$I$6),IF($O$7="No",Calculator!free_cash_flow,$I$5)))</f>
        <v/>
      </c>
      <c r="I1051" s="47" t="str">
        <f>IF(A1051="","",IF($O$7="Yes",$I$6+Calculator!loan_payment,0))</f>
        <v/>
      </c>
      <c r="J1051" s="47" t="str">
        <f>IF(A1051="","",IF(Calculator!prev_prin_balance&lt;=0,0,IF(Calculator!prev_heloc_prin_balance&lt;Calculator!free_cash_flow,MAX(0,MIN($O$6,D1051+Calculator!prev_prin_balance+Calculator!loan_payment)),0)))</f>
        <v/>
      </c>
      <c r="K1051" s="47" t="str">
        <f>IF(A1051="","",ROUND((B1051-Calculator!prev_date)*(Calculator!prev_heloc_rate/$O$8)*MAX(0,Calculator!prev_heloc_prin_balance),2))</f>
        <v/>
      </c>
      <c r="L1051" s="47" t="str">
        <f>IF(A1051="","",MAX(0,MIN(1*H1051,Calculator!prev_heloc_int_balance+K1051)))</f>
        <v/>
      </c>
      <c r="M1051" s="47" t="str">
        <f>IF(A1051="","",(Calculator!prev_heloc_int_balance+K1051)-L1051)</f>
        <v/>
      </c>
      <c r="N1051" s="47" t="str">
        <f t="shared" si="4"/>
        <v/>
      </c>
      <c r="O1051" s="47" t="str">
        <f>IF(A1051="","",Calculator!prev_heloc_prin_balance-N1051)</f>
        <v/>
      </c>
      <c r="P1051" s="47" t="str">
        <f t="shared" si="16"/>
        <v/>
      </c>
      <c r="Q1051" s="40"/>
      <c r="R1051" s="67" t="str">
        <f t="shared" si="5"/>
        <v/>
      </c>
      <c r="S1051" s="68" t="str">
        <f t="shared" si="6"/>
        <v/>
      </c>
      <c r="T1051" s="47" t="str">
        <f t="shared" si="7"/>
        <v/>
      </c>
      <c r="U1051" s="47" t="str">
        <f t="shared" si="8"/>
        <v/>
      </c>
      <c r="V1051" s="47" t="str">
        <f t="shared" si="9"/>
        <v/>
      </c>
      <c r="W1051" s="47" t="str">
        <f t="shared" si="10"/>
        <v/>
      </c>
      <c r="X1051" s="40"/>
      <c r="Y1051" s="67" t="str">
        <f t="shared" si="11"/>
        <v/>
      </c>
      <c r="Z1051" s="68" t="str">
        <f t="shared" si="12"/>
        <v/>
      </c>
      <c r="AA1051" s="47" t="str">
        <f>IF(Y1051="","",MIN($D$9+Calculator!free_cash_flow,AD1050+AB1051))</f>
        <v/>
      </c>
      <c r="AB1051" s="47" t="str">
        <f t="shared" si="13"/>
        <v/>
      </c>
      <c r="AC1051" s="47" t="str">
        <f t="shared" si="14"/>
        <v/>
      </c>
      <c r="AD1051" s="47" t="str">
        <f t="shared" si="15"/>
        <v/>
      </c>
    </row>
    <row r="1052" ht="12.75" customHeight="1">
      <c r="A1052" s="67" t="str">
        <f>IF(OR(Calculator!prev_total_owed&lt;=0,Calculator!prev_total_owed=""),"",Calculator!prev_pmt_num+1)</f>
        <v/>
      </c>
      <c r="B1052" s="68" t="str">
        <f t="shared" si="1"/>
        <v/>
      </c>
      <c r="C1052" s="47" t="str">
        <f>IF(A1052="","",MIN(D1052+Calculator!prev_prin_balance,Calculator!loan_payment+J1052))</f>
        <v/>
      </c>
      <c r="D1052" s="47" t="str">
        <f>IF(A1052="","",ROUND($D$6/12*MAX(0,(Calculator!prev_prin_balance)),2))</f>
        <v/>
      </c>
      <c r="E1052" s="47" t="str">
        <f t="shared" si="2"/>
        <v/>
      </c>
      <c r="F1052" s="47" t="str">
        <f>IF(A1052="","",ROUND(SUM(Calculator!prev_prin_balance,-E1052),2))</f>
        <v/>
      </c>
      <c r="G1052" s="69" t="str">
        <f t="shared" si="3"/>
        <v/>
      </c>
      <c r="H1052" s="47" t="str">
        <f>IF(A1052="","",IF(Calculator!prev_prin_balance=0,MIN(Calculator!prev_heloc_prin_balance+Calculator!prev_heloc_int_balance+K1052,MAX(0,Calculator!free_cash_flow+Calculator!loan_payment))+IF($O$7="No",0,Calculator!loan_payment+$I$6),IF($O$7="No",Calculator!free_cash_flow,$I$5)))</f>
        <v/>
      </c>
      <c r="I1052" s="47" t="str">
        <f>IF(A1052="","",IF($O$7="Yes",$I$6+Calculator!loan_payment,0))</f>
        <v/>
      </c>
      <c r="J1052" s="47" t="str">
        <f>IF(A1052="","",IF(Calculator!prev_prin_balance&lt;=0,0,IF(Calculator!prev_heloc_prin_balance&lt;Calculator!free_cash_flow,MAX(0,MIN($O$6,D1052+Calculator!prev_prin_balance+Calculator!loan_payment)),0)))</f>
        <v/>
      </c>
      <c r="K1052" s="47" t="str">
        <f>IF(A1052="","",ROUND((B1052-Calculator!prev_date)*(Calculator!prev_heloc_rate/$O$8)*MAX(0,Calculator!prev_heloc_prin_balance),2))</f>
        <v/>
      </c>
      <c r="L1052" s="47" t="str">
        <f>IF(A1052="","",MAX(0,MIN(1*H1052,Calculator!prev_heloc_int_balance+K1052)))</f>
        <v/>
      </c>
      <c r="M1052" s="47" t="str">
        <f>IF(A1052="","",(Calculator!prev_heloc_int_balance+K1052)-L1052)</f>
        <v/>
      </c>
      <c r="N1052" s="47" t="str">
        <f t="shared" si="4"/>
        <v/>
      </c>
      <c r="O1052" s="47" t="str">
        <f>IF(A1052="","",Calculator!prev_heloc_prin_balance-N1052)</f>
        <v/>
      </c>
      <c r="P1052" s="47" t="str">
        <f t="shared" si="16"/>
        <v/>
      </c>
      <c r="Q1052" s="40"/>
      <c r="R1052" s="67" t="str">
        <f t="shared" si="5"/>
        <v/>
      </c>
      <c r="S1052" s="68" t="str">
        <f t="shared" si="6"/>
        <v/>
      </c>
      <c r="T1052" s="47" t="str">
        <f t="shared" si="7"/>
        <v/>
      </c>
      <c r="U1052" s="47" t="str">
        <f t="shared" si="8"/>
        <v/>
      </c>
      <c r="V1052" s="47" t="str">
        <f t="shared" si="9"/>
        <v/>
      </c>
      <c r="W1052" s="47" t="str">
        <f t="shared" si="10"/>
        <v/>
      </c>
      <c r="X1052" s="40"/>
      <c r="Y1052" s="67" t="str">
        <f t="shared" si="11"/>
        <v/>
      </c>
      <c r="Z1052" s="68" t="str">
        <f t="shared" si="12"/>
        <v/>
      </c>
      <c r="AA1052" s="47" t="str">
        <f>IF(Y1052="","",MIN($D$9+Calculator!free_cash_flow,AD1051+AB1052))</f>
        <v/>
      </c>
      <c r="AB1052" s="47" t="str">
        <f t="shared" si="13"/>
        <v/>
      </c>
      <c r="AC1052" s="47" t="str">
        <f t="shared" si="14"/>
        <v/>
      </c>
      <c r="AD1052" s="47" t="str">
        <f t="shared" si="15"/>
        <v/>
      </c>
    </row>
    <row r="1053" ht="12.75" customHeight="1">
      <c r="A1053" s="67" t="str">
        <f>IF(OR(Calculator!prev_total_owed&lt;=0,Calculator!prev_total_owed=""),"",Calculator!prev_pmt_num+1)</f>
        <v/>
      </c>
      <c r="B1053" s="68" t="str">
        <f t="shared" si="1"/>
        <v/>
      </c>
      <c r="C1053" s="47" t="str">
        <f>IF(A1053="","",MIN(D1053+Calculator!prev_prin_balance,Calculator!loan_payment+J1053))</f>
        <v/>
      </c>
      <c r="D1053" s="47" t="str">
        <f>IF(A1053="","",ROUND($D$6/12*MAX(0,(Calculator!prev_prin_balance)),2))</f>
        <v/>
      </c>
      <c r="E1053" s="47" t="str">
        <f t="shared" si="2"/>
        <v/>
      </c>
      <c r="F1053" s="47" t="str">
        <f>IF(A1053="","",ROUND(SUM(Calculator!prev_prin_balance,-E1053),2))</f>
        <v/>
      </c>
      <c r="G1053" s="69" t="str">
        <f t="shared" si="3"/>
        <v/>
      </c>
      <c r="H1053" s="47" t="str">
        <f>IF(A1053="","",IF(Calculator!prev_prin_balance=0,MIN(Calculator!prev_heloc_prin_balance+Calculator!prev_heloc_int_balance+K1053,MAX(0,Calculator!free_cash_flow+Calculator!loan_payment))+IF($O$7="No",0,Calculator!loan_payment+$I$6),IF($O$7="No",Calculator!free_cash_flow,$I$5)))</f>
        <v/>
      </c>
      <c r="I1053" s="47" t="str">
        <f>IF(A1053="","",IF($O$7="Yes",$I$6+Calculator!loan_payment,0))</f>
        <v/>
      </c>
      <c r="J1053" s="47" t="str">
        <f>IF(A1053="","",IF(Calculator!prev_prin_balance&lt;=0,0,IF(Calculator!prev_heloc_prin_balance&lt;Calculator!free_cash_flow,MAX(0,MIN($O$6,D1053+Calculator!prev_prin_balance+Calculator!loan_payment)),0)))</f>
        <v/>
      </c>
      <c r="K1053" s="47" t="str">
        <f>IF(A1053="","",ROUND((B1053-Calculator!prev_date)*(Calculator!prev_heloc_rate/$O$8)*MAX(0,Calculator!prev_heloc_prin_balance),2))</f>
        <v/>
      </c>
      <c r="L1053" s="47" t="str">
        <f>IF(A1053="","",MAX(0,MIN(1*H1053,Calculator!prev_heloc_int_balance+K1053)))</f>
        <v/>
      </c>
      <c r="M1053" s="47" t="str">
        <f>IF(A1053="","",(Calculator!prev_heloc_int_balance+K1053)-L1053)</f>
        <v/>
      </c>
      <c r="N1053" s="47" t="str">
        <f t="shared" si="4"/>
        <v/>
      </c>
      <c r="O1053" s="47" t="str">
        <f>IF(A1053="","",Calculator!prev_heloc_prin_balance-N1053)</f>
        <v/>
      </c>
      <c r="P1053" s="47" t="str">
        <f t="shared" si="16"/>
        <v/>
      </c>
      <c r="Q1053" s="40"/>
      <c r="R1053" s="67" t="str">
        <f t="shared" si="5"/>
        <v/>
      </c>
      <c r="S1053" s="68" t="str">
        <f t="shared" si="6"/>
        <v/>
      </c>
      <c r="T1053" s="47" t="str">
        <f t="shared" si="7"/>
        <v/>
      </c>
      <c r="U1053" s="47" t="str">
        <f t="shared" si="8"/>
        <v/>
      </c>
      <c r="V1053" s="47" t="str">
        <f t="shared" si="9"/>
        <v/>
      </c>
      <c r="W1053" s="47" t="str">
        <f t="shared" si="10"/>
        <v/>
      </c>
      <c r="X1053" s="40"/>
      <c r="Y1053" s="67" t="str">
        <f t="shared" si="11"/>
        <v/>
      </c>
      <c r="Z1053" s="68" t="str">
        <f t="shared" si="12"/>
        <v/>
      </c>
      <c r="AA1053" s="47" t="str">
        <f>IF(Y1053="","",MIN($D$9+Calculator!free_cash_flow,AD1052+AB1053))</f>
        <v/>
      </c>
      <c r="AB1053" s="47" t="str">
        <f t="shared" si="13"/>
        <v/>
      </c>
      <c r="AC1053" s="47" t="str">
        <f t="shared" si="14"/>
        <v/>
      </c>
      <c r="AD1053" s="47" t="str">
        <f t="shared" si="15"/>
        <v/>
      </c>
    </row>
    <row r="1054" ht="12.75" customHeight="1">
      <c r="A1054" s="67" t="str">
        <f>IF(OR(Calculator!prev_total_owed&lt;=0,Calculator!prev_total_owed=""),"",Calculator!prev_pmt_num+1)</f>
        <v/>
      </c>
      <c r="B1054" s="68" t="str">
        <f t="shared" si="1"/>
        <v/>
      </c>
      <c r="C1054" s="47" t="str">
        <f>IF(A1054="","",MIN(D1054+Calculator!prev_prin_balance,Calculator!loan_payment+J1054))</f>
        <v/>
      </c>
      <c r="D1054" s="47" t="str">
        <f>IF(A1054="","",ROUND($D$6/12*MAX(0,(Calculator!prev_prin_balance)),2))</f>
        <v/>
      </c>
      <c r="E1054" s="47" t="str">
        <f t="shared" si="2"/>
        <v/>
      </c>
      <c r="F1054" s="47" t="str">
        <f>IF(A1054="","",ROUND(SUM(Calculator!prev_prin_balance,-E1054),2))</f>
        <v/>
      </c>
      <c r="G1054" s="69" t="str">
        <f t="shared" si="3"/>
        <v/>
      </c>
      <c r="H1054" s="47" t="str">
        <f>IF(A1054="","",IF(Calculator!prev_prin_balance=0,MIN(Calculator!prev_heloc_prin_balance+Calculator!prev_heloc_int_balance+K1054,MAX(0,Calculator!free_cash_flow+Calculator!loan_payment))+IF($O$7="No",0,Calculator!loan_payment+$I$6),IF($O$7="No",Calculator!free_cash_flow,$I$5)))</f>
        <v/>
      </c>
      <c r="I1054" s="47" t="str">
        <f>IF(A1054="","",IF($O$7="Yes",$I$6+Calculator!loan_payment,0))</f>
        <v/>
      </c>
      <c r="J1054" s="47" t="str">
        <f>IF(A1054="","",IF(Calculator!prev_prin_balance&lt;=0,0,IF(Calculator!prev_heloc_prin_balance&lt;Calculator!free_cash_flow,MAX(0,MIN($O$6,D1054+Calculator!prev_prin_balance+Calculator!loan_payment)),0)))</f>
        <v/>
      </c>
      <c r="K1054" s="47" t="str">
        <f>IF(A1054="","",ROUND((B1054-Calculator!prev_date)*(Calculator!prev_heloc_rate/$O$8)*MAX(0,Calculator!prev_heloc_prin_balance),2))</f>
        <v/>
      </c>
      <c r="L1054" s="47" t="str">
        <f>IF(A1054="","",MAX(0,MIN(1*H1054,Calculator!prev_heloc_int_balance+K1054)))</f>
        <v/>
      </c>
      <c r="M1054" s="47" t="str">
        <f>IF(A1054="","",(Calculator!prev_heloc_int_balance+K1054)-L1054)</f>
        <v/>
      </c>
      <c r="N1054" s="47" t="str">
        <f t="shared" si="4"/>
        <v/>
      </c>
      <c r="O1054" s="47" t="str">
        <f>IF(A1054="","",Calculator!prev_heloc_prin_balance-N1054)</f>
        <v/>
      </c>
      <c r="P1054" s="47" t="str">
        <f t="shared" si="16"/>
        <v/>
      </c>
      <c r="Q1054" s="40"/>
      <c r="R1054" s="67" t="str">
        <f t="shared" si="5"/>
        <v/>
      </c>
      <c r="S1054" s="68" t="str">
        <f t="shared" si="6"/>
        <v/>
      </c>
      <c r="T1054" s="47" t="str">
        <f t="shared" si="7"/>
        <v/>
      </c>
      <c r="U1054" s="47" t="str">
        <f t="shared" si="8"/>
        <v/>
      </c>
      <c r="V1054" s="47" t="str">
        <f t="shared" si="9"/>
        <v/>
      </c>
      <c r="W1054" s="47" t="str">
        <f t="shared" si="10"/>
        <v/>
      </c>
      <c r="X1054" s="40"/>
      <c r="Y1054" s="67" t="str">
        <f t="shared" si="11"/>
        <v/>
      </c>
      <c r="Z1054" s="68" t="str">
        <f t="shared" si="12"/>
        <v/>
      </c>
      <c r="AA1054" s="47" t="str">
        <f>IF(Y1054="","",MIN($D$9+Calculator!free_cash_flow,AD1053+AB1054))</f>
        <v/>
      </c>
      <c r="AB1054" s="47" t="str">
        <f t="shared" si="13"/>
        <v/>
      </c>
      <c r="AC1054" s="47" t="str">
        <f t="shared" si="14"/>
        <v/>
      </c>
      <c r="AD1054" s="47" t="str">
        <f t="shared" si="15"/>
        <v/>
      </c>
    </row>
    <row r="1055" ht="12.75" customHeight="1">
      <c r="A1055" s="67" t="str">
        <f>IF(OR(Calculator!prev_total_owed&lt;=0,Calculator!prev_total_owed=""),"",Calculator!prev_pmt_num+1)</f>
        <v/>
      </c>
      <c r="B1055" s="68" t="str">
        <f t="shared" si="1"/>
        <v/>
      </c>
      <c r="C1055" s="47" t="str">
        <f>IF(A1055="","",MIN(D1055+Calculator!prev_prin_balance,Calculator!loan_payment+J1055))</f>
        <v/>
      </c>
      <c r="D1055" s="47" t="str">
        <f>IF(A1055="","",ROUND($D$6/12*MAX(0,(Calculator!prev_prin_balance)),2))</f>
        <v/>
      </c>
      <c r="E1055" s="47" t="str">
        <f t="shared" si="2"/>
        <v/>
      </c>
      <c r="F1055" s="47" t="str">
        <f>IF(A1055="","",ROUND(SUM(Calculator!prev_prin_balance,-E1055),2))</f>
        <v/>
      </c>
      <c r="G1055" s="69" t="str">
        <f t="shared" si="3"/>
        <v/>
      </c>
      <c r="H1055" s="47" t="str">
        <f>IF(A1055="","",IF(Calculator!prev_prin_balance=0,MIN(Calculator!prev_heloc_prin_balance+Calculator!prev_heloc_int_balance+K1055,MAX(0,Calculator!free_cash_flow+Calculator!loan_payment))+IF($O$7="No",0,Calculator!loan_payment+$I$6),IF($O$7="No",Calculator!free_cash_flow,$I$5)))</f>
        <v/>
      </c>
      <c r="I1055" s="47" t="str">
        <f>IF(A1055="","",IF($O$7="Yes",$I$6+Calculator!loan_payment,0))</f>
        <v/>
      </c>
      <c r="J1055" s="47" t="str">
        <f>IF(A1055="","",IF(Calculator!prev_prin_balance&lt;=0,0,IF(Calculator!prev_heloc_prin_balance&lt;Calculator!free_cash_flow,MAX(0,MIN($O$6,D1055+Calculator!prev_prin_balance+Calculator!loan_payment)),0)))</f>
        <v/>
      </c>
      <c r="K1055" s="47" t="str">
        <f>IF(A1055="","",ROUND((B1055-Calculator!prev_date)*(Calculator!prev_heloc_rate/$O$8)*MAX(0,Calculator!prev_heloc_prin_balance),2))</f>
        <v/>
      </c>
      <c r="L1055" s="47" t="str">
        <f>IF(A1055="","",MAX(0,MIN(1*H1055,Calculator!prev_heloc_int_balance+K1055)))</f>
        <v/>
      </c>
      <c r="M1055" s="47" t="str">
        <f>IF(A1055="","",(Calculator!prev_heloc_int_balance+K1055)-L1055)</f>
        <v/>
      </c>
      <c r="N1055" s="47" t="str">
        <f t="shared" si="4"/>
        <v/>
      </c>
      <c r="O1055" s="47" t="str">
        <f>IF(A1055="","",Calculator!prev_heloc_prin_balance-N1055)</f>
        <v/>
      </c>
      <c r="P1055" s="47" t="str">
        <f t="shared" si="16"/>
        <v/>
      </c>
      <c r="Q1055" s="40"/>
      <c r="R1055" s="67" t="str">
        <f t="shared" si="5"/>
        <v/>
      </c>
      <c r="S1055" s="68" t="str">
        <f t="shared" si="6"/>
        <v/>
      </c>
      <c r="T1055" s="47" t="str">
        <f t="shared" si="7"/>
        <v/>
      </c>
      <c r="U1055" s="47" t="str">
        <f t="shared" si="8"/>
        <v/>
      </c>
      <c r="V1055" s="47" t="str">
        <f t="shared" si="9"/>
        <v/>
      </c>
      <c r="W1055" s="47" t="str">
        <f t="shared" si="10"/>
        <v/>
      </c>
      <c r="X1055" s="40"/>
      <c r="Y1055" s="67" t="str">
        <f t="shared" si="11"/>
        <v/>
      </c>
      <c r="Z1055" s="68" t="str">
        <f t="shared" si="12"/>
        <v/>
      </c>
      <c r="AA1055" s="47" t="str">
        <f>IF(Y1055="","",MIN($D$9+Calculator!free_cash_flow,AD1054+AB1055))</f>
        <v/>
      </c>
      <c r="AB1055" s="47" t="str">
        <f t="shared" si="13"/>
        <v/>
      </c>
      <c r="AC1055" s="47" t="str">
        <f t="shared" si="14"/>
        <v/>
      </c>
      <c r="AD1055" s="47" t="str">
        <f t="shared" si="15"/>
        <v/>
      </c>
    </row>
    <row r="1056" ht="12.75" customHeight="1">
      <c r="A1056" s="67" t="str">
        <f>IF(OR(Calculator!prev_total_owed&lt;=0,Calculator!prev_total_owed=""),"",Calculator!prev_pmt_num+1)</f>
        <v/>
      </c>
      <c r="B1056" s="68" t="str">
        <f t="shared" si="1"/>
        <v/>
      </c>
      <c r="C1056" s="47" t="str">
        <f>IF(A1056="","",MIN(D1056+Calculator!prev_prin_balance,Calculator!loan_payment+J1056))</f>
        <v/>
      </c>
      <c r="D1056" s="47" t="str">
        <f>IF(A1056="","",ROUND($D$6/12*MAX(0,(Calculator!prev_prin_balance)),2))</f>
        <v/>
      </c>
      <c r="E1056" s="47" t="str">
        <f t="shared" si="2"/>
        <v/>
      </c>
      <c r="F1056" s="47" t="str">
        <f>IF(A1056="","",ROUND(SUM(Calculator!prev_prin_balance,-E1056),2))</f>
        <v/>
      </c>
      <c r="G1056" s="69" t="str">
        <f t="shared" si="3"/>
        <v/>
      </c>
      <c r="H1056" s="47" t="str">
        <f>IF(A1056="","",IF(Calculator!prev_prin_balance=0,MIN(Calculator!prev_heloc_prin_balance+Calculator!prev_heloc_int_balance+K1056,MAX(0,Calculator!free_cash_flow+Calculator!loan_payment))+IF($O$7="No",0,Calculator!loan_payment+$I$6),IF($O$7="No",Calculator!free_cash_flow,$I$5)))</f>
        <v/>
      </c>
      <c r="I1056" s="47" t="str">
        <f>IF(A1056="","",IF($O$7="Yes",$I$6+Calculator!loan_payment,0))</f>
        <v/>
      </c>
      <c r="J1056" s="47" t="str">
        <f>IF(A1056="","",IF(Calculator!prev_prin_balance&lt;=0,0,IF(Calculator!prev_heloc_prin_balance&lt;Calculator!free_cash_flow,MAX(0,MIN($O$6,D1056+Calculator!prev_prin_balance+Calculator!loan_payment)),0)))</f>
        <v/>
      </c>
      <c r="K1056" s="47" t="str">
        <f>IF(A1056="","",ROUND((B1056-Calculator!prev_date)*(Calculator!prev_heloc_rate/$O$8)*MAX(0,Calculator!prev_heloc_prin_balance),2))</f>
        <v/>
      </c>
      <c r="L1056" s="47" t="str">
        <f>IF(A1056="","",MAX(0,MIN(1*H1056,Calculator!prev_heloc_int_balance+K1056)))</f>
        <v/>
      </c>
      <c r="M1056" s="47" t="str">
        <f>IF(A1056="","",(Calculator!prev_heloc_int_balance+K1056)-L1056)</f>
        <v/>
      </c>
      <c r="N1056" s="47" t="str">
        <f t="shared" si="4"/>
        <v/>
      </c>
      <c r="O1056" s="47" t="str">
        <f>IF(A1056="","",Calculator!prev_heloc_prin_balance-N1056)</f>
        <v/>
      </c>
      <c r="P1056" s="47" t="str">
        <f t="shared" si="16"/>
        <v/>
      </c>
      <c r="Q1056" s="40"/>
      <c r="R1056" s="67" t="str">
        <f t="shared" si="5"/>
        <v/>
      </c>
      <c r="S1056" s="68" t="str">
        <f t="shared" si="6"/>
        <v/>
      </c>
      <c r="T1056" s="47" t="str">
        <f t="shared" si="7"/>
        <v/>
      </c>
      <c r="U1056" s="47" t="str">
        <f t="shared" si="8"/>
        <v/>
      </c>
      <c r="V1056" s="47" t="str">
        <f t="shared" si="9"/>
        <v/>
      </c>
      <c r="W1056" s="47" t="str">
        <f t="shared" si="10"/>
        <v/>
      </c>
      <c r="X1056" s="40"/>
      <c r="Y1056" s="67" t="str">
        <f t="shared" si="11"/>
        <v/>
      </c>
      <c r="Z1056" s="68" t="str">
        <f t="shared" si="12"/>
        <v/>
      </c>
      <c r="AA1056" s="47" t="str">
        <f>IF(Y1056="","",MIN($D$9+Calculator!free_cash_flow,AD1055+AB1056))</f>
        <v/>
      </c>
      <c r="AB1056" s="47" t="str">
        <f t="shared" si="13"/>
        <v/>
      </c>
      <c r="AC1056" s="47" t="str">
        <f t="shared" si="14"/>
        <v/>
      </c>
      <c r="AD1056" s="47" t="str">
        <f t="shared" si="15"/>
        <v/>
      </c>
    </row>
    <row r="1057" ht="12.75" customHeight="1">
      <c r="A1057" s="67" t="str">
        <f>IF(OR(Calculator!prev_total_owed&lt;=0,Calculator!prev_total_owed=""),"",Calculator!prev_pmt_num+1)</f>
        <v/>
      </c>
      <c r="B1057" s="68" t="str">
        <f t="shared" si="1"/>
        <v/>
      </c>
      <c r="C1057" s="47" t="str">
        <f>IF(A1057="","",MIN(D1057+Calculator!prev_prin_balance,Calculator!loan_payment+J1057))</f>
        <v/>
      </c>
      <c r="D1057" s="47" t="str">
        <f>IF(A1057="","",ROUND($D$6/12*MAX(0,(Calculator!prev_prin_balance)),2))</f>
        <v/>
      </c>
      <c r="E1057" s="47" t="str">
        <f t="shared" si="2"/>
        <v/>
      </c>
      <c r="F1057" s="47" t="str">
        <f>IF(A1057="","",ROUND(SUM(Calculator!prev_prin_balance,-E1057),2))</f>
        <v/>
      </c>
      <c r="G1057" s="69" t="str">
        <f t="shared" si="3"/>
        <v/>
      </c>
      <c r="H1057" s="47" t="str">
        <f>IF(A1057="","",IF(Calculator!prev_prin_balance=0,MIN(Calculator!prev_heloc_prin_balance+Calculator!prev_heloc_int_balance+K1057,MAX(0,Calculator!free_cash_flow+Calculator!loan_payment))+IF($O$7="No",0,Calculator!loan_payment+$I$6),IF($O$7="No",Calculator!free_cash_flow,$I$5)))</f>
        <v/>
      </c>
      <c r="I1057" s="47" t="str">
        <f>IF(A1057="","",IF($O$7="Yes",$I$6+Calculator!loan_payment,0))</f>
        <v/>
      </c>
      <c r="J1057" s="47" t="str">
        <f>IF(A1057="","",IF(Calculator!prev_prin_balance&lt;=0,0,IF(Calculator!prev_heloc_prin_balance&lt;Calculator!free_cash_flow,MAX(0,MIN($O$6,D1057+Calculator!prev_prin_balance+Calculator!loan_payment)),0)))</f>
        <v/>
      </c>
      <c r="K1057" s="47" t="str">
        <f>IF(A1057="","",ROUND((B1057-Calculator!prev_date)*(Calculator!prev_heloc_rate/$O$8)*MAX(0,Calculator!prev_heloc_prin_balance),2))</f>
        <v/>
      </c>
      <c r="L1057" s="47" t="str">
        <f>IF(A1057="","",MAX(0,MIN(1*H1057,Calculator!prev_heloc_int_balance+K1057)))</f>
        <v/>
      </c>
      <c r="M1057" s="47" t="str">
        <f>IF(A1057="","",(Calculator!prev_heloc_int_balance+K1057)-L1057)</f>
        <v/>
      </c>
      <c r="N1057" s="47" t="str">
        <f t="shared" si="4"/>
        <v/>
      </c>
      <c r="O1057" s="47" t="str">
        <f>IF(A1057="","",Calculator!prev_heloc_prin_balance-N1057)</f>
        <v/>
      </c>
      <c r="P1057" s="47" t="str">
        <f t="shared" si="16"/>
        <v/>
      </c>
      <c r="Q1057" s="40"/>
      <c r="R1057" s="67" t="str">
        <f t="shared" si="5"/>
        <v/>
      </c>
      <c r="S1057" s="68" t="str">
        <f t="shared" si="6"/>
        <v/>
      </c>
      <c r="T1057" s="47" t="str">
        <f t="shared" si="7"/>
        <v/>
      </c>
      <c r="U1057" s="47" t="str">
        <f t="shared" si="8"/>
        <v/>
      </c>
      <c r="V1057" s="47" t="str">
        <f t="shared" si="9"/>
        <v/>
      </c>
      <c r="W1057" s="47" t="str">
        <f t="shared" si="10"/>
        <v/>
      </c>
      <c r="X1057" s="40"/>
      <c r="Y1057" s="67" t="str">
        <f t="shared" si="11"/>
        <v/>
      </c>
      <c r="Z1057" s="68" t="str">
        <f t="shared" si="12"/>
        <v/>
      </c>
      <c r="AA1057" s="47" t="str">
        <f>IF(Y1057="","",MIN($D$9+Calculator!free_cash_flow,AD1056+AB1057))</f>
        <v/>
      </c>
      <c r="AB1057" s="47" t="str">
        <f t="shared" si="13"/>
        <v/>
      </c>
      <c r="AC1057" s="47" t="str">
        <f t="shared" si="14"/>
        <v/>
      </c>
      <c r="AD1057" s="47" t="str">
        <f t="shared" si="15"/>
        <v/>
      </c>
    </row>
    <row r="1058" ht="12.75" customHeight="1">
      <c r="A1058" s="67" t="str">
        <f>IF(OR(Calculator!prev_total_owed&lt;=0,Calculator!prev_total_owed=""),"",Calculator!prev_pmt_num+1)</f>
        <v/>
      </c>
      <c r="B1058" s="68" t="str">
        <f t="shared" si="1"/>
        <v/>
      </c>
      <c r="C1058" s="47" t="str">
        <f>IF(A1058="","",MIN(D1058+Calculator!prev_prin_balance,Calculator!loan_payment+J1058))</f>
        <v/>
      </c>
      <c r="D1058" s="47" t="str">
        <f>IF(A1058="","",ROUND($D$6/12*MAX(0,(Calculator!prev_prin_balance)),2))</f>
        <v/>
      </c>
      <c r="E1058" s="47" t="str">
        <f t="shared" si="2"/>
        <v/>
      </c>
      <c r="F1058" s="47" t="str">
        <f>IF(A1058="","",ROUND(SUM(Calculator!prev_prin_balance,-E1058),2))</f>
        <v/>
      </c>
      <c r="G1058" s="69" t="str">
        <f t="shared" si="3"/>
        <v/>
      </c>
      <c r="H1058" s="47" t="str">
        <f>IF(A1058="","",IF(Calculator!prev_prin_balance=0,MIN(Calculator!prev_heloc_prin_balance+Calculator!prev_heloc_int_balance+K1058,MAX(0,Calculator!free_cash_flow+Calculator!loan_payment))+IF($O$7="No",0,Calculator!loan_payment+$I$6),IF($O$7="No",Calculator!free_cash_flow,$I$5)))</f>
        <v/>
      </c>
      <c r="I1058" s="47" t="str">
        <f>IF(A1058="","",IF($O$7="Yes",$I$6+Calculator!loan_payment,0))</f>
        <v/>
      </c>
      <c r="J1058" s="47" t="str">
        <f>IF(A1058="","",IF(Calculator!prev_prin_balance&lt;=0,0,IF(Calculator!prev_heloc_prin_balance&lt;Calculator!free_cash_flow,MAX(0,MIN($O$6,D1058+Calculator!prev_prin_balance+Calculator!loan_payment)),0)))</f>
        <v/>
      </c>
      <c r="K1058" s="47" t="str">
        <f>IF(A1058="","",ROUND((B1058-Calculator!prev_date)*(Calculator!prev_heloc_rate/$O$8)*MAX(0,Calculator!prev_heloc_prin_balance),2))</f>
        <v/>
      </c>
      <c r="L1058" s="47" t="str">
        <f>IF(A1058="","",MAX(0,MIN(1*H1058,Calculator!prev_heloc_int_balance+K1058)))</f>
        <v/>
      </c>
      <c r="M1058" s="47" t="str">
        <f>IF(A1058="","",(Calculator!prev_heloc_int_balance+K1058)-L1058)</f>
        <v/>
      </c>
      <c r="N1058" s="47" t="str">
        <f t="shared" si="4"/>
        <v/>
      </c>
      <c r="O1058" s="47" t="str">
        <f>IF(A1058="","",Calculator!prev_heloc_prin_balance-N1058)</f>
        <v/>
      </c>
      <c r="P1058" s="47" t="str">
        <f t="shared" si="16"/>
        <v/>
      </c>
      <c r="Q1058" s="40"/>
      <c r="R1058" s="67" t="str">
        <f t="shared" si="5"/>
        <v/>
      </c>
      <c r="S1058" s="68" t="str">
        <f t="shared" si="6"/>
        <v/>
      </c>
      <c r="T1058" s="47" t="str">
        <f t="shared" si="7"/>
        <v/>
      </c>
      <c r="U1058" s="47" t="str">
        <f t="shared" si="8"/>
        <v/>
      </c>
      <c r="V1058" s="47" t="str">
        <f t="shared" si="9"/>
        <v/>
      </c>
      <c r="W1058" s="47" t="str">
        <f t="shared" si="10"/>
        <v/>
      </c>
      <c r="X1058" s="40"/>
      <c r="Y1058" s="67" t="str">
        <f t="shared" si="11"/>
        <v/>
      </c>
      <c r="Z1058" s="68" t="str">
        <f t="shared" si="12"/>
        <v/>
      </c>
      <c r="AA1058" s="47" t="str">
        <f>IF(Y1058="","",MIN($D$9+Calculator!free_cash_flow,AD1057+AB1058))</f>
        <v/>
      </c>
      <c r="AB1058" s="47" t="str">
        <f t="shared" si="13"/>
        <v/>
      </c>
      <c r="AC1058" s="47" t="str">
        <f t="shared" si="14"/>
        <v/>
      </c>
      <c r="AD1058" s="47" t="str">
        <f t="shared" si="15"/>
        <v/>
      </c>
    </row>
    <row r="1059" ht="12.75" customHeight="1">
      <c r="A1059" s="67" t="str">
        <f>IF(OR(Calculator!prev_total_owed&lt;=0,Calculator!prev_total_owed=""),"",Calculator!prev_pmt_num+1)</f>
        <v/>
      </c>
      <c r="B1059" s="68" t="str">
        <f t="shared" si="1"/>
        <v/>
      </c>
      <c r="C1059" s="47" t="str">
        <f>IF(A1059="","",MIN(D1059+Calculator!prev_prin_balance,Calculator!loan_payment+J1059))</f>
        <v/>
      </c>
      <c r="D1059" s="47" t="str">
        <f>IF(A1059="","",ROUND($D$6/12*MAX(0,(Calculator!prev_prin_balance)),2))</f>
        <v/>
      </c>
      <c r="E1059" s="47" t="str">
        <f t="shared" si="2"/>
        <v/>
      </c>
      <c r="F1059" s="47" t="str">
        <f>IF(A1059="","",ROUND(SUM(Calculator!prev_prin_balance,-E1059),2))</f>
        <v/>
      </c>
      <c r="G1059" s="69" t="str">
        <f t="shared" si="3"/>
        <v/>
      </c>
      <c r="H1059" s="47" t="str">
        <f>IF(A1059="","",IF(Calculator!prev_prin_balance=0,MIN(Calculator!prev_heloc_prin_balance+Calculator!prev_heloc_int_balance+K1059,MAX(0,Calculator!free_cash_flow+Calculator!loan_payment))+IF($O$7="No",0,Calculator!loan_payment+$I$6),IF($O$7="No",Calculator!free_cash_flow,$I$5)))</f>
        <v/>
      </c>
      <c r="I1059" s="47" t="str">
        <f>IF(A1059="","",IF($O$7="Yes",$I$6+Calculator!loan_payment,0))</f>
        <v/>
      </c>
      <c r="J1059" s="47" t="str">
        <f>IF(A1059="","",IF(Calculator!prev_prin_balance&lt;=0,0,IF(Calculator!prev_heloc_prin_balance&lt;Calculator!free_cash_flow,MAX(0,MIN($O$6,D1059+Calculator!prev_prin_balance+Calculator!loan_payment)),0)))</f>
        <v/>
      </c>
      <c r="K1059" s="47" t="str">
        <f>IF(A1059="","",ROUND((B1059-Calculator!prev_date)*(Calculator!prev_heloc_rate/$O$8)*MAX(0,Calculator!prev_heloc_prin_balance),2))</f>
        <v/>
      </c>
      <c r="L1059" s="47" t="str">
        <f>IF(A1059="","",MAX(0,MIN(1*H1059,Calculator!prev_heloc_int_balance+K1059)))</f>
        <v/>
      </c>
      <c r="M1059" s="47" t="str">
        <f>IF(A1059="","",(Calculator!prev_heloc_int_balance+K1059)-L1059)</f>
        <v/>
      </c>
      <c r="N1059" s="47" t="str">
        <f t="shared" si="4"/>
        <v/>
      </c>
      <c r="O1059" s="47" t="str">
        <f>IF(A1059="","",Calculator!prev_heloc_prin_balance-N1059)</f>
        <v/>
      </c>
      <c r="P1059" s="47" t="str">
        <f t="shared" si="16"/>
        <v/>
      </c>
      <c r="Q1059" s="40"/>
      <c r="R1059" s="67" t="str">
        <f t="shared" si="5"/>
        <v/>
      </c>
      <c r="S1059" s="68" t="str">
        <f t="shared" si="6"/>
        <v/>
      </c>
      <c r="T1059" s="47" t="str">
        <f t="shared" si="7"/>
        <v/>
      </c>
      <c r="U1059" s="47" t="str">
        <f t="shared" si="8"/>
        <v/>
      </c>
      <c r="V1059" s="47" t="str">
        <f t="shared" si="9"/>
        <v/>
      </c>
      <c r="W1059" s="47" t="str">
        <f t="shared" si="10"/>
        <v/>
      </c>
      <c r="X1059" s="40"/>
      <c r="Y1059" s="67" t="str">
        <f t="shared" si="11"/>
        <v/>
      </c>
      <c r="Z1059" s="68" t="str">
        <f t="shared" si="12"/>
        <v/>
      </c>
      <c r="AA1059" s="47" t="str">
        <f>IF(Y1059="","",MIN($D$9+Calculator!free_cash_flow,AD1058+AB1059))</f>
        <v/>
      </c>
      <c r="AB1059" s="47" t="str">
        <f t="shared" si="13"/>
        <v/>
      </c>
      <c r="AC1059" s="47" t="str">
        <f t="shared" si="14"/>
        <v/>
      </c>
      <c r="AD1059" s="47" t="str">
        <f t="shared" si="15"/>
        <v/>
      </c>
    </row>
    <row r="1060" ht="12.75" customHeight="1">
      <c r="A1060" s="67" t="str">
        <f>IF(OR(Calculator!prev_total_owed&lt;=0,Calculator!prev_total_owed=""),"",Calculator!prev_pmt_num+1)</f>
        <v/>
      </c>
      <c r="B1060" s="68" t="str">
        <f t="shared" si="1"/>
        <v/>
      </c>
      <c r="C1060" s="47" t="str">
        <f>IF(A1060="","",MIN(D1060+Calculator!prev_prin_balance,Calculator!loan_payment+J1060))</f>
        <v/>
      </c>
      <c r="D1060" s="47" t="str">
        <f>IF(A1060="","",ROUND($D$6/12*MAX(0,(Calculator!prev_prin_balance)),2))</f>
        <v/>
      </c>
      <c r="E1060" s="47" t="str">
        <f t="shared" si="2"/>
        <v/>
      </c>
      <c r="F1060" s="47" t="str">
        <f>IF(A1060="","",ROUND(SUM(Calculator!prev_prin_balance,-E1060),2))</f>
        <v/>
      </c>
      <c r="G1060" s="69" t="str">
        <f t="shared" si="3"/>
        <v/>
      </c>
      <c r="H1060" s="47" t="str">
        <f>IF(A1060="","",IF(Calculator!prev_prin_balance=0,MIN(Calculator!prev_heloc_prin_balance+Calculator!prev_heloc_int_balance+K1060,MAX(0,Calculator!free_cash_flow+Calculator!loan_payment))+IF($O$7="No",0,Calculator!loan_payment+$I$6),IF($O$7="No",Calculator!free_cash_flow,$I$5)))</f>
        <v/>
      </c>
      <c r="I1060" s="47" t="str">
        <f>IF(A1060="","",IF($O$7="Yes",$I$6+Calculator!loan_payment,0))</f>
        <v/>
      </c>
      <c r="J1060" s="47" t="str">
        <f>IF(A1060="","",IF(Calculator!prev_prin_balance&lt;=0,0,IF(Calculator!prev_heloc_prin_balance&lt;Calculator!free_cash_flow,MAX(0,MIN($O$6,D1060+Calculator!prev_prin_balance+Calculator!loan_payment)),0)))</f>
        <v/>
      </c>
      <c r="K1060" s="47" t="str">
        <f>IF(A1060="","",ROUND((B1060-Calculator!prev_date)*(Calculator!prev_heloc_rate/$O$8)*MAX(0,Calculator!prev_heloc_prin_balance),2))</f>
        <v/>
      </c>
      <c r="L1060" s="47" t="str">
        <f>IF(A1060="","",MAX(0,MIN(1*H1060,Calculator!prev_heloc_int_balance+K1060)))</f>
        <v/>
      </c>
      <c r="M1060" s="47" t="str">
        <f>IF(A1060="","",(Calculator!prev_heloc_int_balance+K1060)-L1060)</f>
        <v/>
      </c>
      <c r="N1060" s="47" t="str">
        <f t="shared" si="4"/>
        <v/>
      </c>
      <c r="O1060" s="47" t="str">
        <f>IF(A1060="","",Calculator!prev_heloc_prin_balance-N1060)</f>
        <v/>
      </c>
      <c r="P1060" s="47" t="str">
        <f t="shared" si="16"/>
        <v/>
      </c>
      <c r="Q1060" s="40"/>
      <c r="R1060" s="67" t="str">
        <f t="shared" si="5"/>
        <v/>
      </c>
      <c r="S1060" s="68" t="str">
        <f t="shared" si="6"/>
        <v/>
      </c>
      <c r="T1060" s="47" t="str">
        <f t="shared" si="7"/>
        <v/>
      </c>
      <c r="U1060" s="47" t="str">
        <f t="shared" si="8"/>
        <v/>
      </c>
      <c r="V1060" s="47" t="str">
        <f t="shared" si="9"/>
        <v/>
      </c>
      <c r="W1060" s="47" t="str">
        <f t="shared" si="10"/>
        <v/>
      </c>
      <c r="X1060" s="40"/>
      <c r="Y1060" s="67" t="str">
        <f t="shared" si="11"/>
        <v/>
      </c>
      <c r="Z1060" s="68" t="str">
        <f t="shared" si="12"/>
        <v/>
      </c>
      <c r="AA1060" s="47" t="str">
        <f>IF(Y1060="","",MIN($D$9+Calculator!free_cash_flow,AD1059+AB1060))</f>
        <v/>
      </c>
      <c r="AB1060" s="47" t="str">
        <f t="shared" si="13"/>
        <v/>
      </c>
      <c r="AC1060" s="47" t="str">
        <f t="shared" si="14"/>
        <v/>
      </c>
      <c r="AD1060" s="47" t="str">
        <f t="shared" si="15"/>
        <v/>
      </c>
    </row>
    <row r="1061" ht="12.75" customHeight="1">
      <c r="A1061" s="67" t="str">
        <f>IF(OR(Calculator!prev_total_owed&lt;=0,Calculator!prev_total_owed=""),"",Calculator!prev_pmt_num+1)</f>
        <v/>
      </c>
      <c r="B1061" s="68" t="str">
        <f t="shared" si="1"/>
        <v/>
      </c>
      <c r="C1061" s="47" t="str">
        <f>IF(A1061="","",MIN(D1061+Calculator!prev_prin_balance,Calculator!loan_payment+J1061))</f>
        <v/>
      </c>
      <c r="D1061" s="47" t="str">
        <f>IF(A1061="","",ROUND($D$6/12*MAX(0,(Calculator!prev_prin_balance)),2))</f>
        <v/>
      </c>
      <c r="E1061" s="47" t="str">
        <f t="shared" si="2"/>
        <v/>
      </c>
      <c r="F1061" s="47" t="str">
        <f>IF(A1061="","",ROUND(SUM(Calculator!prev_prin_balance,-E1061),2))</f>
        <v/>
      </c>
      <c r="G1061" s="69" t="str">
        <f t="shared" si="3"/>
        <v/>
      </c>
      <c r="H1061" s="47" t="str">
        <f>IF(A1061="","",IF(Calculator!prev_prin_balance=0,MIN(Calculator!prev_heloc_prin_balance+Calculator!prev_heloc_int_balance+K1061,MAX(0,Calculator!free_cash_flow+Calculator!loan_payment))+IF($O$7="No",0,Calculator!loan_payment+$I$6),IF($O$7="No",Calculator!free_cash_flow,$I$5)))</f>
        <v/>
      </c>
      <c r="I1061" s="47" t="str">
        <f>IF(A1061="","",IF($O$7="Yes",$I$6+Calculator!loan_payment,0))</f>
        <v/>
      </c>
      <c r="J1061" s="47" t="str">
        <f>IF(A1061="","",IF(Calculator!prev_prin_balance&lt;=0,0,IF(Calculator!prev_heloc_prin_balance&lt;Calculator!free_cash_flow,MAX(0,MIN($O$6,D1061+Calculator!prev_prin_balance+Calculator!loan_payment)),0)))</f>
        <v/>
      </c>
      <c r="K1061" s="47" t="str">
        <f>IF(A1061="","",ROUND((B1061-Calculator!prev_date)*(Calculator!prev_heloc_rate/$O$8)*MAX(0,Calculator!prev_heloc_prin_balance),2))</f>
        <v/>
      </c>
      <c r="L1061" s="47" t="str">
        <f>IF(A1061="","",MAX(0,MIN(1*H1061,Calculator!prev_heloc_int_balance+K1061)))</f>
        <v/>
      </c>
      <c r="M1061" s="47" t="str">
        <f>IF(A1061="","",(Calculator!prev_heloc_int_balance+K1061)-L1061)</f>
        <v/>
      </c>
      <c r="N1061" s="47" t="str">
        <f t="shared" si="4"/>
        <v/>
      </c>
      <c r="O1061" s="47" t="str">
        <f>IF(A1061="","",Calculator!prev_heloc_prin_balance-N1061)</f>
        <v/>
      </c>
      <c r="P1061" s="47" t="str">
        <f t="shared" si="16"/>
        <v/>
      </c>
      <c r="Q1061" s="40"/>
      <c r="R1061" s="67" t="str">
        <f t="shared" si="5"/>
        <v/>
      </c>
      <c r="S1061" s="68" t="str">
        <f t="shared" si="6"/>
        <v/>
      </c>
      <c r="T1061" s="47" t="str">
        <f t="shared" si="7"/>
        <v/>
      </c>
      <c r="U1061" s="47" t="str">
        <f t="shared" si="8"/>
        <v/>
      </c>
      <c r="V1061" s="47" t="str">
        <f t="shared" si="9"/>
        <v/>
      </c>
      <c r="W1061" s="47" t="str">
        <f t="shared" si="10"/>
        <v/>
      </c>
      <c r="X1061" s="40"/>
      <c r="Y1061" s="67" t="str">
        <f t="shared" si="11"/>
        <v/>
      </c>
      <c r="Z1061" s="68" t="str">
        <f t="shared" si="12"/>
        <v/>
      </c>
      <c r="AA1061" s="47" t="str">
        <f>IF(Y1061="","",MIN($D$9+Calculator!free_cash_flow,AD1060+AB1061))</f>
        <v/>
      </c>
      <c r="AB1061" s="47" t="str">
        <f t="shared" si="13"/>
        <v/>
      </c>
      <c r="AC1061" s="47" t="str">
        <f t="shared" si="14"/>
        <v/>
      </c>
      <c r="AD1061" s="47" t="str">
        <f t="shared" si="15"/>
        <v/>
      </c>
    </row>
    <row r="1062" ht="12.75" customHeight="1">
      <c r="A1062" s="67" t="str">
        <f>IF(OR(Calculator!prev_total_owed&lt;=0,Calculator!prev_total_owed=""),"",Calculator!prev_pmt_num+1)</f>
        <v/>
      </c>
      <c r="B1062" s="68" t="str">
        <f t="shared" si="1"/>
        <v/>
      </c>
      <c r="C1062" s="47" t="str">
        <f>IF(A1062="","",MIN(D1062+Calculator!prev_prin_balance,Calculator!loan_payment+J1062))</f>
        <v/>
      </c>
      <c r="D1062" s="47" t="str">
        <f>IF(A1062="","",ROUND($D$6/12*MAX(0,(Calculator!prev_prin_balance)),2))</f>
        <v/>
      </c>
      <c r="E1062" s="47" t="str">
        <f t="shared" si="2"/>
        <v/>
      </c>
      <c r="F1062" s="47" t="str">
        <f>IF(A1062="","",ROUND(SUM(Calculator!prev_prin_balance,-E1062),2))</f>
        <v/>
      </c>
      <c r="G1062" s="69" t="str">
        <f t="shared" si="3"/>
        <v/>
      </c>
      <c r="H1062" s="47" t="str">
        <f>IF(A1062="","",IF(Calculator!prev_prin_balance=0,MIN(Calculator!prev_heloc_prin_balance+Calculator!prev_heloc_int_balance+K1062,MAX(0,Calculator!free_cash_flow+Calculator!loan_payment))+IF($O$7="No",0,Calculator!loan_payment+$I$6),IF($O$7="No",Calculator!free_cash_flow,$I$5)))</f>
        <v/>
      </c>
      <c r="I1062" s="47" t="str">
        <f>IF(A1062="","",IF($O$7="Yes",$I$6+Calculator!loan_payment,0))</f>
        <v/>
      </c>
      <c r="J1062" s="47" t="str">
        <f>IF(A1062="","",IF(Calculator!prev_prin_balance&lt;=0,0,IF(Calculator!prev_heloc_prin_balance&lt;Calculator!free_cash_flow,MAX(0,MIN($O$6,D1062+Calculator!prev_prin_balance+Calculator!loan_payment)),0)))</f>
        <v/>
      </c>
      <c r="K1062" s="47" t="str">
        <f>IF(A1062="","",ROUND((B1062-Calculator!prev_date)*(Calculator!prev_heloc_rate/$O$8)*MAX(0,Calculator!prev_heloc_prin_balance),2))</f>
        <v/>
      </c>
      <c r="L1062" s="47" t="str">
        <f>IF(A1062="","",MAX(0,MIN(1*H1062,Calculator!prev_heloc_int_balance+K1062)))</f>
        <v/>
      </c>
      <c r="M1062" s="47" t="str">
        <f>IF(A1062="","",(Calculator!prev_heloc_int_balance+K1062)-L1062)</f>
        <v/>
      </c>
      <c r="N1062" s="47" t="str">
        <f t="shared" si="4"/>
        <v/>
      </c>
      <c r="O1062" s="47" t="str">
        <f>IF(A1062="","",Calculator!prev_heloc_prin_balance-N1062)</f>
        <v/>
      </c>
      <c r="P1062" s="47" t="str">
        <f t="shared" si="16"/>
        <v/>
      </c>
      <c r="Q1062" s="40"/>
      <c r="R1062" s="67" t="str">
        <f t="shared" si="5"/>
        <v/>
      </c>
      <c r="S1062" s="68" t="str">
        <f t="shared" si="6"/>
        <v/>
      </c>
      <c r="T1062" s="47" t="str">
        <f t="shared" si="7"/>
        <v/>
      </c>
      <c r="U1062" s="47" t="str">
        <f t="shared" si="8"/>
        <v/>
      </c>
      <c r="V1062" s="47" t="str">
        <f t="shared" si="9"/>
        <v/>
      </c>
      <c r="W1062" s="47" t="str">
        <f t="shared" si="10"/>
        <v/>
      </c>
      <c r="X1062" s="40"/>
      <c r="Y1062" s="67" t="str">
        <f t="shared" si="11"/>
        <v/>
      </c>
      <c r="Z1062" s="68" t="str">
        <f t="shared" si="12"/>
        <v/>
      </c>
      <c r="AA1062" s="47" t="str">
        <f>IF(Y1062="","",MIN($D$9+Calculator!free_cash_flow,AD1061+AB1062))</f>
        <v/>
      </c>
      <c r="AB1062" s="47" t="str">
        <f t="shared" si="13"/>
        <v/>
      </c>
      <c r="AC1062" s="47" t="str">
        <f t="shared" si="14"/>
        <v/>
      </c>
      <c r="AD1062" s="47" t="str">
        <f t="shared" si="15"/>
        <v/>
      </c>
    </row>
    <row r="1063" ht="12.75" customHeight="1">
      <c r="A1063" s="67" t="str">
        <f>IF(OR(Calculator!prev_total_owed&lt;=0,Calculator!prev_total_owed=""),"",Calculator!prev_pmt_num+1)</f>
        <v/>
      </c>
      <c r="B1063" s="68" t="str">
        <f t="shared" si="1"/>
        <v/>
      </c>
      <c r="C1063" s="47" t="str">
        <f>IF(A1063="","",MIN(D1063+Calculator!prev_prin_balance,Calculator!loan_payment+J1063))</f>
        <v/>
      </c>
      <c r="D1063" s="47" t="str">
        <f>IF(A1063="","",ROUND($D$6/12*MAX(0,(Calculator!prev_prin_balance)),2))</f>
        <v/>
      </c>
      <c r="E1063" s="47" t="str">
        <f t="shared" si="2"/>
        <v/>
      </c>
      <c r="F1063" s="47" t="str">
        <f>IF(A1063="","",ROUND(SUM(Calculator!prev_prin_balance,-E1063),2))</f>
        <v/>
      </c>
      <c r="G1063" s="69" t="str">
        <f t="shared" si="3"/>
        <v/>
      </c>
      <c r="H1063" s="47" t="str">
        <f>IF(A1063="","",IF(Calculator!prev_prin_balance=0,MIN(Calculator!prev_heloc_prin_balance+Calculator!prev_heloc_int_balance+K1063,MAX(0,Calculator!free_cash_flow+Calculator!loan_payment))+IF($O$7="No",0,Calculator!loan_payment+$I$6),IF($O$7="No",Calculator!free_cash_flow,$I$5)))</f>
        <v/>
      </c>
      <c r="I1063" s="47" t="str">
        <f>IF(A1063="","",IF($O$7="Yes",$I$6+Calculator!loan_payment,0))</f>
        <v/>
      </c>
      <c r="J1063" s="47" t="str">
        <f>IF(A1063="","",IF(Calculator!prev_prin_balance&lt;=0,0,IF(Calculator!prev_heloc_prin_balance&lt;Calculator!free_cash_flow,MAX(0,MIN($O$6,D1063+Calculator!prev_prin_balance+Calculator!loan_payment)),0)))</f>
        <v/>
      </c>
      <c r="K1063" s="47" t="str">
        <f>IF(A1063="","",ROUND((B1063-Calculator!prev_date)*(Calculator!prev_heloc_rate/$O$8)*MAX(0,Calculator!prev_heloc_prin_balance),2))</f>
        <v/>
      </c>
      <c r="L1063" s="47" t="str">
        <f>IF(A1063="","",MAX(0,MIN(1*H1063,Calculator!prev_heloc_int_balance+K1063)))</f>
        <v/>
      </c>
      <c r="M1063" s="47" t="str">
        <f>IF(A1063="","",(Calculator!prev_heloc_int_balance+K1063)-L1063)</f>
        <v/>
      </c>
      <c r="N1063" s="47" t="str">
        <f t="shared" si="4"/>
        <v/>
      </c>
      <c r="O1063" s="47" t="str">
        <f>IF(A1063="","",Calculator!prev_heloc_prin_balance-N1063)</f>
        <v/>
      </c>
      <c r="P1063" s="47" t="str">
        <f t="shared" si="16"/>
        <v/>
      </c>
      <c r="Q1063" s="40"/>
      <c r="R1063" s="67" t="str">
        <f t="shared" si="5"/>
        <v/>
      </c>
      <c r="S1063" s="68" t="str">
        <f t="shared" si="6"/>
        <v/>
      </c>
      <c r="T1063" s="47" t="str">
        <f t="shared" si="7"/>
        <v/>
      </c>
      <c r="U1063" s="47" t="str">
        <f t="shared" si="8"/>
        <v/>
      </c>
      <c r="V1063" s="47" t="str">
        <f t="shared" si="9"/>
        <v/>
      </c>
      <c r="W1063" s="47" t="str">
        <f t="shared" si="10"/>
        <v/>
      </c>
      <c r="X1063" s="40"/>
      <c r="Y1063" s="67" t="str">
        <f t="shared" si="11"/>
        <v/>
      </c>
      <c r="Z1063" s="68" t="str">
        <f t="shared" si="12"/>
        <v/>
      </c>
      <c r="AA1063" s="47" t="str">
        <f>IF(Y1063="","",MIN($D$9+Calculator!free_cash_flow,AD1062+AB1063))</f>
        <v/>
      </c>
      <c r="AB1063" s="47" t="str">
        <f t="shared" si="13"/>
        <v/>
      </c>
      <c r="AC1063" s="47" t="str">
        <f t="shared" si="14"/>
        <v/>
      </c>
      <c r="AD1063" s="47" t="str">
        <f t="shared" si="15"/>
        <v/>
      </c>
    </row>
    <row r="1064" ht="12.75" customHeight="1">
      <c r="A1064" s="67" t="str">
        <f>IF(OR(Calculator!prev_total_owed&lt;=0,Calculator!prev_total_owed=""),"",Calculator!prev_pmt_num+1)</f>
        <v/>
      </c>
      <c r="B1064" s="68" t="str">
        <f t="shared" si="1"/>
        <v/>
      </c>
      <c r="C1064" s="47" t="str">
        <f>IF(A1064="","",MIN(D1064+Calculator!prev_prin_balance,Calculator!loan_payment+J1064))</f>
        <v/>
      </c>
      <c r="D1064" s="47" t="str">
        <f>IF(A1064="","",ROUND($D$6/12*MAX(0,(Calculator!prev_prin_balance)),2))</f>
        <v/>
      </c>
      <c r="E1064" s="47" t="str">
        <f t="shared" si="2"/>
        <v/>
      </c>
      <c r="F1064" s="47" t="str">
        <f>IF(A1064="","",ROUND(SUM(Calculator!prev_prin_balance,-E1064),2))</f>
        <v/>
      </c>
      <c r="G1064" s="69" t="str">
        <f t="shared" si="3"/>
        <v/>
      </c>
      <c r="H1064" s="47" t="str">
        <f>IF(A1064="","",IF(Calculator!prev_prin_balance=0,MIN(Calculator!prev_heloc_prin_balance+Calculator!prev_heloc_int_balance+K1064,MAX(0,Calculator!free_cash_flow+Calculator!loan_payment))+IF($O$7="No",0,Calculator!loan_payment+$I$6),IF($O$7="No",Calculator!free_cash_flow,$I$5)))</f>
        <v/>
      </c>
      <c r="I1064" s="47" t="str">
        <f>IF(A1064="","",IF($O$7="Yes",$I$6+Calculator!loan_payment,0))</f>
        <v/>
      </c>
      <c r="J1064" s="47" t="str">
        <f>IF(A1064="","",IF(Calculator!prev_prin_balance&lt;=0,0,IF(Calculator!prev_heloc_prin_balance&lt;Calculator!free_cash_flow,MAX(0,MIN($O$6,D1064+Calculator!prev_prin_balance+Calculator!loan_payment)),0)))</f>
        <v/>
      </c>
      <c r="K1064" s="47" t="str">
        <f>IF(A1064="","",ROUND((B1064-Calculator!prev_date)*(Calculator!prev_heloc_rate/$O$8)*MAX(0,Calculator!prev_heloc_prin_balance),2))</f>
        <v/>
      </c>
      <c r="L1064" s="47" t="str">
        <f>IF(A1064="","",MAX(0,MIN(1*H1064,Calculator!prev_heloc_int_balance+K1064)))</f>
        <v/>
      </c>
      <c r="M1064" s="47" t="str">
        <f>IF(A1064="","",(Calculator!prev_heloc_int_balance+K1064)-L1064)</f>
        <v/>
      </c>
      <c r="N1064" s="47" t="str">
        <f t="shared" si="4"/>
        <v/>
      </c>
      <c r="O1064" s="47" t="str">
        <f>IF(A1064="","",Calculator!prev_heloc_prin_balance-N1064)</f>
        <v/>
      </c>
      <c r="P1064" s="47" t="str">
        <f t="shared" si="16"/>
        <v/>
      </c>
      <c r="Q1064" s="40"/>
      <c r="R1064" s="67" t="str">
        <f t="shared" si="5"/>
        <v/>
      </c>
      <c r="S1064" s="68" t="str">
        <f t="shared" si="6"/>
        <v/>
      </c>
      <c r="T1064" s="47" t="str">
        <f t="shared" si="7"/>
        <v/>
      </c>
      <c r="U1064" s="47" t="str">
        <f t="shared" si="8"/>
        <v/>
      </c>
      <c r="V1064" s="47" t="str">
        <f t="shared" si="9"/>
        <v/>
      </c>
      <c r="W1064" s="47" t="str">
        <f t="shared" si="10"/>
        <v/>
      </c>
      <c r="X1064" s="40"/>
      <c r="Y1064" s="67" t="str">
        <f t="shared" si="11"/>
        <v/>
      </c>
      <c r="Z1064" s="68" t="str">
        <f t="shared" si="12"/>
        <v/>
      </c>
      <c r="AA1064" s="47" t="str">
        <f>IF(Y1064="","",MIN($D$9+Calculator!free_cash_flow,AD1063+AB1064))</f>
        <v/>
      </c>
      <c r="AB1064" s="47" t="str">
        <f t="shared" si="13"/>
        <v/>
      </c>
      <c r="AC1064" s="47" t="str">
        <f t="shared" si="14"/>
        <v/>
      </c>
      <c r="AD1064" s="47" t="str">
        <f t="shared" si="15"/>
        <v/>
      </c>
    </row>
    <row r="1065" ht="12.75" customHeight="1">
      <c r="A1065" s="67" t="str">
        <f>IF(OR(Calculator!prev_total_owed&lt;=0,Calculator!prev_total_owed=""),"",Calculator!prev_pmt_num+1)</f>
        <v/>
      </c>
      <c r="B1065" s="68" t="str">
        <f t="shared" si="1"/>
        <v/>
      </c>
      <c r="C1065" s="47" t="str">
        <f>IF(A1065="","",MIN(D1065+Calculator!prev_prin_balance,Calculator!loan_payment+J1065))</f>
        <v/>
      </c>
      <c r="D1065" s="47" t="str">
        <f>IF(A1065="","",ROUND($D$6/12*MAX(0,(Calculator!prev_prin_balance)),2))</f>
        <v/>
      </c>
      <c r="E1065" s="47" t="str">
        <f t="shared" si="2"/>
        <v/>
      </c>
      <c r="F1065" s="47" t="str">
        <f>IF(A1065="","",ROUND(SUM(Calculator!prev_prin_balance,-E1065),2))</f>
        <v/>
      </c>
      <c r="G1065" s="69" t="str">
        <f t="shared" si="3"/>
        <v/>
      </c>
      <c r="H1065" s="47" t="str">
        <f>IF(A1065="","",IF(Calculator!prev_prin_balance=0,MIN(Calculator!prev_heloc_prin_balance+Calculator!prev_heloc_int_balance+K1065,MAX(0,Calculator!free_cash_flow+Calculator!loan_payment))+IF($O$7="No",0,Calculator!loan_payment+$I$6),IF($O$7="No",Calculator!free_cash_flow,$I$5)))</f>
        <v/>
      </c>
      <c r="I1065" s="47" t="str">
        <f>IF(A1065="","",IF($O$7="Yes",$I$6+Calculator!loan_payment,0))</f>
        <v/>
      </c>
      <c r="J1065" s="47" t="str">
        <f>IF(A1065="","",IF(Calculator!prev_prin_balance&lt;=0,0,IF(Calculator!prev_heloc_prin_balance&lt;Calculator!free_cash_flow,MAX(0,MIN($O$6,D1065+Calculator!prev_prin_balance+Calculator!loan_payment)),0)))</f>
        <v/>
      </c>
      <c r="K1065" s="47" t="str">
        <f>IF(A1065="","",ROUND((B1065-Calculator!prev_date)*(Calculator!prev_heloc_rate/$O$8)*MAX(0,Calculator!prev_heloc_prin_balance),2))</f>
        <v/>
      </c>
      <c r="L1065" s="47" t="str">
        <f>IF(A1065="","",MAX(0,MIN(1*H1065,Calculator!prev_heloc_int_balance+K1065)))</f>
        <v/>
      </c>
      <c r="M1065" s="47" t="str">
        <f>IF(A1065="","",(Calculator!prev_heloc_int_balance+K1065)-L1065)</f>
        <v/>
      </c>
      <c r="N1065" s="47" t="str">
        <f t="shared" si="4"/>
        <v/>
      </c>
      <c r="O1065" s="47" t="str">
        <f>IF(A1065="","",Calculator!prev_heloc_prin_balance-N1065)</f>
        <v/>
      </c>
      <c r="P1065" s="47" t="str">
        <f t="shared" si="16"/>
        <v/>
      </c>
      <c r="Q1065" s="40"/>
      <c r="R1065" s="67" t="str">
        <f t="shared" si="5"/>
        <v/>
      </c>
      <c r="S1065" s="68" t="str">
        <f t="shared" si="6"/>
        <v/>
      </c>
      <c r="T1065" s="47" t="str">
        <f t="shared" si="7"/>
        <v/>
      </c>
      <c r="U1065" s="47" t="str">
        <f t="shared" si="8"/>
        <v/>
      </c>
      <c r="V1065" s="47" t="str">
        <f t="shared" si="9"/>
        <v/>
      </c>
      <c r="W1065" s="47" t="str">
        <f t="shared" si="10"/>
        <v/>
      </c>
      <c r="X1065" s="40"/>
      <c r="Y1065" s="67" t="str">
        <f t="shared" si="11"/>
        <v/>
      </c>
      <c r="Z1065" s="68" t="str">
        <f t="shared" si="12"/>
        <v/>
      </c>
      <c r="AA1065" s="47" t="str">
        <f>IF(Y1065="","",MIN($D$9+Calculator!free_cash_flow,AD1064+AB1065))</f>
        <v/>
      </c>
      <c r="AB1065" s="47" t="str">
        <f t="shared" si="13"/>
        <v/>
      </c>
      <c r="AC1065" s="47" t="str">
        <f t="shared" si="14"/>
        <v/>
      </c>
      <c r="AD1065" s="47" t="str">
        <f t="shared" si="15"/>
        <v/>
      </c>
    </row>
    <row r="1066" ht="12.75" customHeight="1">
      <c r="A1066" s="67" t="str">
        <f>IF(OR(Calculator!prev_total_owed&lt;=0,Calculator!prev_total_owed=""),"",Calculator!prev_pmt_num+1)</f>
        <v/>
      </c>
      <c r="B1066" s="68" t="str">
        <f t="shared" si="1"/>
        <v/>
      </c>
      <c r="C1066" s="47" t="str">
        <f>IF(A1066="","",MIN(D1066+Calculator!prev_prin_balance,Calculator!loan_payment+J1066))</f>
        <v/>
      </c>
      <c r="D1066" s="47" t="str">
        <f>IF(A1066="","",ROUND($D$6/12*MAX(0,(Calculator!prev_prin_balance)),2))</f>
        <v/>
      </c>
      <c r="E1066" s="47" t="str">
        <f t="shared" si="2"/>
        <v/>
      </c>
      <c r="F1066" s="47" t="str">
        <f>IF(A1066="","",ROUND(SUM(Calculator!prev_prin_balance,-E1066),2))</f>
        <v/>
      </c>
      <c r="G1066" s="69" t="str">
        <f t="shared" si="3"/>
        <v/>
      </c>
      <c r="H1066" s="47" t="str">
        <f>IF(A1066="","",IF(Calculator!prev_prin_balance=0,MIN(Calculator!prev_heloc_prin_balance+Calculator!prev_heloc_int_balance+K1066,MAX(0,Calculator!free_cash_flow+Calculator!loan_payment))+IF($O$7="No",0,Calculator!loan_payment+$I$6),IF($O$7="No",Calculator!free_cash_flow,$I$5)))</f>
        <v/>
      </c>
      <c r="I1066" s="47" t="str">
        <f>IF(A1066="","",IF($O$7="Yes",$I$6+Calculator!loan_payment,0))</f>
        <v/>
      </c>
      <c r="J1066" s="47" t="str">
        <f>IF(A1066="","",IF(Calculator!prev_prin_balance&lt;=0,0,IF(Calculator!prev_heloc_prin_balance&lt;Calculator!free_cash_flow,MAX(0,MIN($O$6,D1066+Calculator!prev_prin_balance+Calculator!loan_payment)),0)))</f>
        <v/>
      </c>
      <c r="K1066" s="47" t="str">
        <f>IF(A1066="","",ROUND((B1066-Calculator!prev_date)*(Calculator!prev_heloc_rate/$O$8)*MAX(0,Calculator!prev_heloc_prin_balance),2))</f>
        <v/>
      </c>
      <c r="L1066" s="47" t="str">
        <f>IF(A1066="","",MAX(0,MIN(1*H1066,Calculator!prev_heloc_int_balance+K1066)))</f>
        <v/>
      </c>
      <c r="M1066" s="47" t="str">
        <f>IF(A1066="","",(Calculator!prev_heloc_int_balance+K1066)-L1066)</f>
        <v/>
      </c>
      <c r="N1066" s="47" t="str">
        <f t="shared" si="4"/>
        <v/>
      </c>
      <c r="O1066" s="47" t="str">
        <f>IF(A1066="","",Calculator!prev_heloc_prin_balance-N1066)</f>
        <v/>
      </c>
      <c r="P1066" s="47" t="str">
        <f t="shared" si="16"/>
        <v/>
      </c>
      <c r="Q1066" s="40"/>
      <c r="R1066" s="67" t="str">
        <f t="shared" si="5"/>
        <v/>
      </c>
      <c r="S1066" s="68" t="str">
        <f t="shared" si="6"/>
        <v/>
      </c>
      <c r="T1066" s="47" t="str">
        <f t="shared" si="7"/>
        <v/>
      </c>
      <c r="U1066" s="47" t="str">
        <f t="shared" si="8"/>
        <v/>
      </c>
      <c r="V1066" s="47" t="str">
        <f t="shared" si="9"/>
        <v/>
      </c>
      <c r="W1066" s="47" t="str">
        <f t="shared" si="10"/>
        <v/>
      </c>
      <c r="X1066" s="40"/>
      <c r="Y1066" s="67" t="str">
        <f t="shared" si="11"/>
        <v/>
      </c>
      <c r="Z1066" s="68" t="str">
        <f t="shared" si="12"/>
        <v/>
      </c>
      <c r="AA1066" s="47" t="str">
        <f>IF(Y1066="","",MIN($D$9+Calculator!free_cash_flow,AD1065+AB1066))</f>
        <v/>
      </c>
      <c r="AB1066" s="47" t="str">
        <f t="shared" si="13"/>
        <v/>
      </c>
      <c r="AC1066" s="47" t="str">
        <f t="shared" si="14"/>
        <v/>
      </c>
      <c r="AD1066" s="47" t="str">
        <f t="shared" si="15"/>
        <v/>
      </c>
    </row>
    <row r="1067" ht="12.75" customHeight="1">
      <c r="A1067" s="67" t="str">
        <f>IF(OR(Calculator!prev_total_owed&lt;=0,Calculator!prev_total_owed=""),"",Calculator!prev_pmt_num+1)</f>
        <v/>
      </c>
      <c r="B1067" s="68" t="str">
        <f t="shared" si="1"/>
        <v/>
      </c>
      <c r="C1067" s="47" t="str">
        <f>IF(A1067="","",MIN(D1067+Calculator!prev_prin_balance,Calculator!loan_payment+J1067))</f>
        <v/>
      </c>
      <c r="D1067" s="47" t="str">
        <f>IF(A1067="","",ROUND($D$6/12*MAX(0,(Calculator!prev_prin_balance)),2))</f>
        <v/>
      </c>
      <c r="E1067" s="47" t="str">
        <f t="shared" si="2"/>
        <v/>
      </c>
      <c r="F1067" s="47" t="str">
        <f>IF(A1067="","",ROUND(SUM(Calculator!prev_prin_balance,-E1067),2))</f>
        <v/>
      </c>
      <c r="G1067" s="69" t="str">
        <f t="shared" si="3"/>
        <v/>
      </c>
      <c r="H1067" s="47" t="str">
        <f>IF(A1067="","",IF(Calculator!prev_prin_balance=0,MIN(Calculator!prev_heloc_prin_balance+Calculator!prev_heloc_int_balance+K1067,MAX(0,Calculator!free_cash_flow+Calculator!loan_payment))+IF($O$7="No",0,Calculator!loan_payment+$I$6),IF($O$7="No",Calculator!free_cash_flow,$I$5)))</f>
        <v/>
      </c>
      <c r="I1067" s="47" t="str">
        <f>IF(A1067="","",IF($O$7="Yes",$I$6+Calculator!loan_payment,0))</f>
        <v/>
      </c>
      <c r="J1067" s="47" t="str">
        <f>IF(A1067="","",IF(Calculator!prev_prin_balance&lt;=0,0,IF(Calculator!prev_heloc_prin_balance&lt;Calculator!free_cash_flow,MAX(0,MIN($O$6,D1067+Calculator!prev_prin_balance+Calculator!loan_payment)),0)))</f>
        <v/>
      </c>
      <c r="K1067" s="47" t="str">
        <f>IF(A1067="","",ROUND((B1067-Calculator!prev_date)*(Calculator!prev_heloc_rate/$O$8)*MAX(0,Calculator!prev_heloc_prin_balance),2))</f>
        <v/>
      </c>
      <c r="L1067" s="47" t="str">
        <f>IF(A1067="","",MAX(0,MIN(1*H1067,Calculator!prev_heloc_int_balance+K1067)))</f>
        <v/>
      </c>
      <c r="M1067" s="47" t="str">
        <f>IF(A1067="","",(Calculator!prev_heloc_int_balance+K1067)-L1067)</f>
        <v/>
      </c>
      <c r="N1067" s="47" t="str">
        <f t="shared" si="4"/>
        <v/>
      </c>
      <c r="O1067" s="47" t="str">
        <f>IF(A1067="","",Calculator!prev_heloc_prin_balance-N1067)</f>
        <v/>
      </c>
      <c r="P1067" s="47" t="str">
        <f t="shared" si="16"/>
        <v/>
      </c>
      <c r="Q1067" s="40"/>
      <c r="R1067" s="67" t="str">
        <f t="shared" si="5"/>
        <v/>
      </c>
      <c r="S1067" s="68" t="str">
        <f t="shared" si="6"/>
        <v/>
      </c>
      <c r="T1067" s="47" t="str">
        <f t="shared" si="7"/>
        <v/>
      </c>
      <c r="U1067" s="47" t="str">
        <f t="shared" si="8"/>
        <v/>
      </c>
      <c r="V1067" s="47" t="str">
        <f t="shared" si="9"/>
        <v/>
      </c>
      <c r="W1067" s="47" t="str">
        <f t="shared" si="10"/>
        <v/>
      </c>
      <c r="X1067" s="40"/>
      <c r="Y1067" s="67" t="str">
        <f t="shared" si="11"/>
        <v/>
      </c>
      <c r="Z1067" s="68" t="str">
        <f t="shared" si="12"/>
        <v/>
      </c>
      <c r="AA1067" s="47" t="str">
        <f>IF(Y1067="","",MIN($D$9+Calculator!free_cash_flow,AD1066+AB1067))</f>
        <v/>
      </c>
      <c r="AB1067" s="47" t="str">
        <f t="shared" si="13"/>
        <v/>
      </c>
      <c r="AC1067" s="47" t="str">
        <f t="shared" si="14"/>
        <v/>
      </c>
      <c r="AD1067" s="47" t="str">
        <f t="shared" si="15"/>
        <v/>
      </c>
    </row>
    <row r="1068" ht="12.75" customHeight="1">
      <c r="A1068" s="67" t="str">
        <f>IF(OR(Calculator!prev_total_owed&lt;=0,Calculator!prev_total_owed=""),"",Calculator!prev_pmt_num+1)</f>
        <v/>
      </c>
      <c r="B1068" s="68" t="str">
        <f t="shared" si="1"/>
        <v/>
      </c>
      <c r="C1068" s="47" t="str">
        <f>IF(A1068="","",MIN(D1068+Calculator!prev_prin_balance,Calculator!loan_payment+J1068))</f>
        <v/>
      </c>
      <c r="D1068" s="47" t="str">
        <f>IF(A1068="","",ROUND($D$6/12*MAX(0,(Calculator!prev_prin_balance)),2))</f>
        <v/>
      </c>
      <c r="E1068" s="47" t="str">
        <f t="shared" si="2"/>
        <v/>
      </c>
      <c r="F1068" s="47" t="str">
        <f>IF(A1068="","",ROUND(SUM(Calculator!prev_prin_balance,-E1068),2))</f>
        <v/>
      </c>
      <c r="G1068" s="69" t="str">
        <f t="shared" si="3"/>
        <v/>
      </c>
      <c r="H1068" s="47" t="str">
        <f>IF(A1068="","",IF(Calculator!prev_prin_balance=0,MIN(Calculator!prev_heloc_prin_balance+Calculator!prev_heloc_int_balance+K1068,MAX(0,Calculator!free_cash_flow+Calculator!loan_payment))+IF($O$7="No",0,Calculator!loan_payment+$I$6),IF($O$7="No",Calculator!free_cash_flow,$I$5)))</f>
        <v/>
      </c>
      <c r="I1068" s="47" t="str">
        <f>IF(A1068="","",IF($O$7="Yes",$I$6+Calculator!loan_payment,0))</f>
        <v/>
      </c>
      <c r="J1068" s="47" t="str">
        <f>IF(A1068="","",IF(Calculator!prev_prin_balance&lt;=0,0,IF(Calculator!prev_heloc_prin_balance&lt;Calculator!free_cash_flow,MAX(0,MIN($O$6,D1068+Calculator!prev_prin_balance+Calculator!loan_payment)),0)))</f>
        <v/>
      </c>
      <c r="K1068" s="47" t="str">
        <f>IF(A1068="","",ROUND((B1068-Calculator!prev_date)*(Calculator!prev_heloc_rate/$O$8)*MAX(0,Calculator!prev_heloc_prin_balance),2))</f>
        <v/>
      </c>
      <c r="L1068" s="47" t="str">
        <f>IF(A1068="","",MAX(0,MIN(1*H1068,Calculator!prev_heloc_int_balance+K1068)))</f>
        <v/>
      </c>
      <c r="M1068" s="47" t="str">
        <f>IF(A1068="","",(Calculator!prev_heloc_int_balance+K1068)-L1068)</f>
        <v/>
      </c>
      <c r="N1068" s="47" t="str">
        <f t="shared" si="4"/>
        <v/>
      </c>
      <c r="O1068" s="47" t="str">
        <f>IF(A1068="","",Calculator!prev_heloc_prin_balance-N1068)</f>
        <v/>
      </c>
      <c r="P1068" s="47" t="str">
        <f t="shared" si="16"/>
        <v/>
      </c>
      <c r="Q1068" s="40"/>
      <c r="R1068" s="67" t="str">
        <f t="shared" si="5"/>
        <v/>
      </c>
      <c r="S1068" s="68" t="str">
        <f t="shared" si="6"/>
        <v/>
      </c>
      <c r="T1068" s="47" t="str">
        <f t="shared" si="7"/>
        <v/>
      </c>
      <c r="U1068" s="47" t="str">
        <f t="shared" si="8"/>
        <v/>
      </c>
      <c r="V1068" s="47" t="str">
        <f t="shared" si="9"/>
        <v/>
      </c>
      <c r="W1068" s="47" t="str">
        <f t="shared" si="10"/>
        <v/>
      </c>
      <c r="X1068" s="40"/>
      <c r="Y1068" s="67" t="str">
        <f t="shared" si="11"/>
        <v/>
      </c>
      <c r="Z1068" s="68" t="str">
        <f t="shared" si="12"/>
        <v/>
      </c>
      <c r="AA1068" s="47" t="str">
        <f>IF(Y1068="","",MIN($D$9+Calculator!free_cash_flow,AD1067+AB1068))</f>
        <v/>
      </c>
      <c r="AB1068" s="47" t="str">
        <f t="shared" si="13"/>
        <v/>
      </c>
      <c r="AC1068" s="47" t="str">
        <f t="shared" si="14"/>
        <v/>
      </c>
      <c r="AD1068" s="47" t="str">
        <f t="shared" si="15"/>
        <v/>
      </c>
    </row>
    <row r="1069" ht="12.75" customHeight="1">
      <c r="A1069" s="67" t="str">
        <f>IF(OR(Calculator!prev_total_owed&lt;=0,Calculator!prev_total_owed=""),"",Calculator!prev_pmt_num+1)</f>
        <v/>
      </c>
      <c r="B1069" s="68" t="str">
        <f t="shared" si="1"/>
        <v/>
      </c>
      <c r="C1069" s="47" t="str">
        <f>IF(A1069="","",MIN(D1069+Calculator!prev_prin_balance,Calculator!loan_payment+J1069))</f>
        <v/>
      </c>
      <c r="D1069" s="47" t="str">
        <f>IF(A1069="","",ROUND($D$6/12*MAX(0,(Calculator!prev_prin_balance)),2))</f>
        <v/>
      </c>
      <c r="E1069" s="47" t="str">
        <f t="shared" si="2"/>
        <v/>
      </c>
      <c r="F1069" s="47" t="str">
        <f>IF(A1069="","",ROUND(SUM(Calculator!prev_prin_balance,-E1069),2))</f>
        <v/>
      </c>
      <c r="G1069" s="69" t="str">
        <f t="shared" si="3"/>
        <v/>
      </c>
      <c r="H1069" s="47" t="str">
        <f>IF(A1069="","",IF(Calculator!prev_prin_balance=0,MIN(Calculator!prev_heloc_prin_balance+Calculator!prev_heloc_int_balance+K1069,MAX(0,Calculator!free_cash_flow+Calculator!loan_payment))+IF($O$7="No",0,Calculator!loan_payment+$I$6),IF($O$7="No",Calculator!free_cash_flow,$I$5)))</f>
        <v/>
      </c>
      <c r="I1069" s="47" t="str">
        <f>IF(A1069="","",IF($O$7="Yes",$I$6+Calculator!loan_payment,0))</f>
        <v/>
      </c>
      <c r="J1069" s="47" t="str">
        <f>IF(A1069="","",IF(Calculator!prev_prin_balance&lt;=0,0,IF(Calculator!prev_heloc_prin_balance&lt;Calculator!free_cash_flow,MAX(0,MIN($O$6,D1069+Calculator!prev_prin_balance+Calculator!loan_payment)),0)))</f>
        <v/>
      </c>
      <c r="K1069" s="47" t="str">
        <f>IF(A1069="","",ROUND((B1069-Calculator!prev_date)*(Calculator!prev_heloc_rate/$O$8)*MAX(0,Calculator!prev_heloc_prin_balance),2))</f>
        <v/>
      </c>
      <c r="L1069" s="47" t="str">
        <f>IF(A1069="","",MAX(0,MIN(1*H1069,Calculator!prev_heloc_int_balance+K1069)))</f>
        <v/>
      </c>
      <c r="M1069" s="47" t="str">
        <f>IF(A1069="","",(Calculator!prev_heloc_int_balance+K1069)-L1069)</f>
        <v/>
      </c>
      <c r="N1069" s="47" t="str">
        <f t="shared" si="4"/>
        <v/>
      </c>
      <c r="O1069" s="47" t="str">
        <f>IF(A1069="","",Calculator!prev_heloc_prin_balance-N1069)</f>
        <v/>
      </c>
      <c r="P1069" s="47" t="str">
        <f t="shared" si="16"/>
        <v/>
      </c>
      <c r="Q1069" s="40"/>
      <c r="R1069" s="67" t="str">
        <f t="shared" si="5"/>
        <v/>
      </c>
      <c r="S1069" s="68" t="str">
        <f t="shared" si="6"/>
        <v/>
      </c>
      <c r="T1069" s="47" t="str">
        <f t="shared" si="7"/>
        <v/>
      </c>
      <c r="U1069" s="47" t="str">
        <f t="shared" si="8"/>
        <v/>
      </c>
      <c r="V1069" s="47" t="str">
        <f t="shared" si="9"/>
        <v/>
      </c>
      <c r="W1069" s="47" t="str">
        <f t="shared" si="10"/>
        <v/>
      </c>
      <c r="X1069" s="40"/>
      <c r="Y1069" s="67" t="str">
        <f t="shared" si="11"/>
        <v/>
      </c>
      <c r="Z1069" s="68" t="str">
        <f t="shared" si="12"/>
        <v/>
      </c>
      <c r="AA1069" s="47" t="str">
        <f>IF(Y1069="","",MIN($D$9+Calculator!free_cash_flow,AD1068+AB1069))</f>
        <v/>
      </c>
      <c r="AB1069" s="47" t="str">
        <f t="shared" si="13"/>
        <v/>
      </c>
      <c r="AC1069" s="47" t="str">
        <f t="shared" si="14"/>
        <v/>
      </c>
      <c r="AD1069" s="47" t="str">
        <f t="shared" si="15"/>
        <v/>
      </c>
    </row>
    <row r="1070" ht="12.75" customHeight="1">
      <c r="A1070" s="67" t="str">
        <f>IF(OR(Calculator!prev_total_owed&lt;=0,Calculator!prev_total_owed=""),"",Calculator!prev_pmt_num+1)</f>
        <v/>
      </c>
      <c r="B1070" s="68" t="str">
        <f t="shared" si="1"/>
        <v/>
      </c>
      <c r="C1070" s="47" t="str">
        <f>IF(A1070="","",MIN(D1070+Calculator!prev_prin_balance,Calculator!loan_payment+J1070))</f>
        <v/>
      </c>
      <c r="D1070" s="47" t="str">
        <f>IF(A1070="","",ROUND($D$6/12*MAX(0,(Calculator!prev_prin_balance)),2))</f>
        <v/>
      </c>
      <c r="E1070" s="47" t="str">
        <f t="shared" si="2"/>
        <v/>
      </c>
      <c r="F1070" s="47" t="str">
        <f>IF(A1070="","",ROUND(SUM(Calculator!prev_prin_balance,-E1070),2))</f>
        <v/>
      </c>
      <c r="G1070" s="69" t="str">
        <f t="shared" si="3"/>
        <v/>
      </c>
      <c r="H1070" s="47" t="str">
        <f>IF(A1070="","",IF(Calculator!prev_prin_balance=0,MIN(Calculator!prev_heloc_prin_balance+Calculator!prev_heloc_int_balance+K1070,MAX(0,Calculator!free_cash_flow+Calculator!loan_payment))+IF($O$7="No",0,Calculator!loan_payment+$I$6),IF($O$7="No",Calculator!free_cash_flow,$I$5)))</f>
        <v/>
      </c>
      <c r="I1070" s="47" t="str">
        <f>IF(A1070="","",IF($O$7="Yes",$I$6+Calculator!loan_payment,0))</f>
        <v/>
      </c>
      <c r="J1070" s="47" t="str">
        <f>IF(A1070="","",IF(Calculator!prev_prin_balance&lt;=0,0,IF(Calculator!prev_heloc_prin_balance&lt;Calculator!free_cash_flow,MAX(0,MIN($O$6,D1070+Calculator!prev_prin_balance+Calculator!loan_payment)),0)))</f>
        <v/>
      </c>
      <c r="K1070" s="47" t="str">
        <f>IF(A1070="","",ROUND((B1070-Calculator!prev_date)*(Calculator!prev_heloc_rate/$O$8)*MAX(0,Calculator!prev_heloc_prin_balance),2))</f>
        <v/>
      </c>
      <c r="L1070" s="47" t="str">
        <f>IF(A1070="","",MAX(0,MIN(1*H1070,Calculator!prev_heloc_int_balance+K1070)))</f>
        <v/>
      </c>
      <c r="M1070" s="47" t="str">
        <f>IF(A1070="","",(Calculator!prev_heloc_int_balance+K1070)-L1070)</f>
        <v/>
      </c>
      <c r="N1070" s="47" t="str">
        <f t="shared" si="4"/>
        <v/>
      </c>
      <c r="O1070" s="47" t="str">
        <f>IF(A1070="","",Calculator!prev_heloc_prin_balance-N1070)</f>
        <v/>
      </c>
      <c r="P1070" s="47" t="str">
        <f t="shared" si="16"/>
        <v/>
      </c>
      <c r="Q1070" s="40"/>
      <c r="R1070" s="67" t="str">
        <f t="shared" si="5"/>
        <v/>
      </c>
      <c r="S1070" s="68" t="str">
        <f t="shared" si="6"/>
        <v/>
      </c>
      <c r="T1070" s="47" t="str">
        <f t="shared" si="7"/>
        <v/>
      </c>
      <c r="U1070" s="47" t="str">
        <f t="shared" si="8"/>
        <v/>
      </c>
      <c r="V1070" s="47" t="str">
        <f t="shared" si="9"/>
        <v/>
      </c>
      <c r="W1070" s="47" t="str">
        <f t="shared" si="10"/>
        <v/>
      </c>
      <c r="X1070" s="40"/>
      <c r="Y1070" s="67" t="str">
        <f t="shared" si="11"/>
        <v/>
      </c>
      <c r="Z1070" s="68" t="str">
        <f t="shared" si="12"/>
        <v/>
      </c>
      <c r="AA1070" s="47" t="str">
        <f>IF(Y1070="","",MIN($D$9+Calculator!free_cash_flow,AD1069+AB1070))</f>
        <v/>
      </c>
      <c r="AB1070" s="47" t="str">
        <f t="shared" si="13"/>
        <v/>
      </c>
      <c r="AC1070" s="47" t="str">
        <f t="shared" si="14"/>
        <v/>
      </c>
      <c r="AD1070" s="47" t="str">
        <f t="shared" si="15"/>
        <v/>
      </c>
    </row>
    <row r="1071" ht="12.75" customHeight="1">
      <c r="A1071" s="67" t="str">
        <f>IF(OR(Calculator!prev_total_owed&lt;=0,Calculator!prev_total_owed=""),"",Calculator!prev_pmt_num+1)</f>
        <v/>
      </c>
      <c r="B1071" s="68" t="str">
        <f t="shared" si="1"/>
        <v/>
      </c>
      <c r="C1071" s="47" t="str">
        <f>IF(A1071="","",MIN(D1071+Calculator!prev_prin_balance,Calculator!loan_payment+J1071))</f>
        <v/>
      </c>
      <c r="D1071" s="47" t="str">
        <f>IF(A1071="","",ROUND($D$6/12*MAX(0,(Calculator!prev_prin_balance)),2))</f>
        <v/>
      </c>
      <c r="E1071" s="47" t="str">
        <f t="shared" si="2"/>
        <v/>
      </c>
      <c r="F1071" s="47" t="str">
        <f>IF(A1071="","",ROUND(SUM(Calculator!prev_prin_balance,-E1071),2))</f>
        <v/>
      </c>
      <c r="G1071" s="69" t="str">
        <f t="shared" si="3"/>
        <v/>
      </c>
      <c r="H1071" s="47" t="str">
        <f>IF(A1071="","",IF(Calculator!prev_prin_balance=0,MIN(Calculator!prev_heloc_prin_balance+Calculator!prev_heloc_int_balance+K1071,MAX(0,Calculator!free_cash_flow+Calculator!loan_payment))+IF($O$7="No",0,Calculator!loan_payment+$I$6),IF($O$7="No",Calculator!free_cash_flow,$I$5)))</f>
        <v/>
      </c>
      <c r="I1071" s="47" t="str">
        <f>IF(A1071="","",IF($O$7="Yes",$I$6+Calculator!loan_payment,0))</f>
        <v/>
      </c>
      <c r="J1071" s="47" t="str">
        <f>IF(A1071="","",IF(Calculator!prev_prin_balance&lt;=0,0,IF(Calculator!prev_heloc_prin_balance&lt;Calculator!free_cash_flow,MAX(0,MIN($O$6,D1071+Calculator!prev_prin_balance+Calculator!loan_payment)),0)))</f>
        <v/>
      </c>
      <c r="K1071" s="47" t="str">
        <f>IF(A1071="","",ROUND((B1071-Calculator!prev_date)*(Calculator!prev_heloc_rate/$O$8)*MAX(0,Calculator!prev_heloc_prin_balance),2))</f>
        <v/>
      </c>
      <c r="L1071" s="47" t="str">
        <f>IF(A1071="","",MAX(0,MIN(1*H1071,Calculator!prev_heloc_int_balance+K1071)))</f>
        <v/>
      </c>
      <c r="M1071" s="47" t="str">
        <f>IF(A1071="","",(Calculator!prev_heloc_int_balance+K1071)-L1071)</f>
        <v/>
      </c>
      <c r="N1071" s="47" t="str">
        <f t="shared" si="4"/>
        <v/>
      </c>
      <c r="O1071" s="47" t="str">
        <f>IF(A1071="","",Calculator!prev_heloc_prin_balance-N1071)</f>
        <v/>
      </c>
      <c r="P1071" s="47" t="str">
        <f t="shared" si="16"/>
        <v/>
      </c>
      <c r="Q1071" s="40"/>
      <c r="R1071" s="67" t="str">
        <f t="shared" si="5"/>
        <v/>
      </c>
      <c r="S1071" s="68" t="str">
        <f t="shared" si="6"/>
        <v/>
      </c>
      <c r="T1071" s="47" t="str">
        <f t="shared" si="7"/>
        <v/>
      </c>
      <c r="U1071" s="47" t="str">
        <f t="shared" si="8"/>
        <v/>
      </c>
      <c r="V1071" s="47" t="str">
        <f t="shared" si="9"/>
        <v/>
      </c>
      <c r="W1071" s="47" t="str">
        <f t="shared" si="10"/>
        <v/>
      </c>
      <c r="X1071" s="40"/>
      <c r="Y1071" s="67" t="str">
        <f t="shared" si="11"/>
        <v/>
      </c>
      <c r="Z1071" s="68" t="str">
        <f t="shared" si="12"/>
        <v/>
      </c>
      <c r="AA1071" s="47" t="str">
        <f>IF(Y1071="","",MIN($D$9+Calculator!free_cash_flow,AD1070+AB1071))</f>
        <v/>
      </c>
      <c r="AB1071" s="47" t="str">
        <f t="shared" si="13"/>
        <v/>
      </c>
      <c r="AC1071" s="47" t="str">
        <f t="shared" si="14"/>
        <v/>
      </c>
      <c r="AD1071" s="47" t="str">
        <f t="shared" si="15"/>
        <v/>
      </c>
    </row>
    <row r="1072" ht="12.75" customHeight="1">
      <c r="A1072" s="67" t="str">
        <f>IF(OR(Calculator!prev_total_owed&lt;=0,Calculator!prev_total_owed=""),"",Calculator!prev_pmt_num+1)</f>
        <v/>
      </c>
      <c r="B1072" s="68" t="str">
        <f t="shared" si="1"/>
        <v/>
      </c>
      <c r="C1072" s="47" t="str">
        <f>IF(A1072="","",MIN(D1072+Calculator!prev_prin_balance,Calculator!loan_payment+J1072))</f>
        <v/>
      </c>
      <c r="D1072" s="47" t="str">
        <f>IF(A1072="","",ROUND($D$6/12*MAX(0,(Calculator!prev_prin_balance)),2))</f>
        <v/>
      </c>
      <c r="E1072" s="47" t="str">
        <f t="shared" si="2"/>
        <v/>
      </c>
      <c r="F1072" s="47" t="str">
        <f>IF(A1072="","",ROUND(SUM(Calculator!prev_prin_balance,-E1072),2))</f>
        <v/>
      </c>
      <c r="G1072" s="69" t="str">
        <f t="shared" si="3"/>
        <v/>
      </c>
      <c r="H1072" s="47" t="str">
        <f>IF(A1072="","",IF(Calculator!prev_prin_balance=0,MIN(Calculator!prev_heloc_prin_balance+Calculator!prev_heloc_int_balance+K1072,MAX(0,Calculator!free_cash_flow+Calculator!loan_payment))+IF($O$7="No",0,Calculator!loan_payment+$I$6),IF($O$7="No",Calculator!free_cash_flow,$I$5)))</f>
        <v/>
      </c>
      <c r="I1072" s="47" t="str">
        <f>IF(A1072="","",IF($O$7="Yes",$I$6+Calculator!loan_payment,0))</f>
        <v/>
      </c>
      <c r="J1072" s="47" t="str">
        <f>IF(A1072="","",IF(Calculator!prev_prin_balance&lt;=0,0,IF(Calculator!prev_heloc_prin_balance&lt;Calculator!free_cash_flow,MAX(0,MIN($O$6,D1072+Calculator!prev_prin_balance+Calculator!loan_payment)),0)))</f>
        <v/>
      </c>
      <c r="K1072" s="47" t="str">
        <f>IF(A1072="","",ROUND((B1072-Calculator!prev_date)*(Calculator!prev_heloc_rate/$O$8)*MAX(0,Calculator!prev_heloc_prin_balance),2))</f>
        <v/>
      </c>
      <c r="L1072" s="47" t="str">
        <f>IF(A1072="","",MAX(0,MIN(1*H1072,Calculator!prev_heloc_int_balance+K1072)))</f>
        <v/>
      </c>
      <c r="M1072" s="47" t="str">
        <f>IF(A1072="","",(Calculator!prev_heloc_int_balance+K1072)-L1072)</f>
        <v/>
      </c>
      <c r="N1072" s="47" t="str">
        <f t="shared" si="4"/>
        <v/>
      </c>
      <c r="O1072" s="47" t="str">
        <f>IF(A1072="","",Calculator!prev_heloc_prin_balance-N1072)</f>
        <v/>
      </c>
      <c r="P1072" s="47" t="str">
        <f t="shared" si="16"/>
        <v/>
      </c>
      <c r="Q1072" s="40"/>
      <c r="R1072" s="67" t="str">
        <f t="shared" si="5"/>
        <v/>
      </c>
      <c r="S1072" s="68" t="str">
        <f t="shared" si="6"/>
        <v/>
      </c>
      <c r="T1072" s="47" t="str">
        <f t="shared" si="7"/>
        <v/>
      </c>
      <c r="U1072" s="47" t="str">
        <f t="shared" si="8"/>
        <v/>
      </c>
      <c r="V1072" s="47" t="str">
        <f t="shared" si="9"/>
        <v/>
      </c>
      <c r="W1072" s="47" t="str">
        <f t="shared" si="10"/>
        <v/>
      </c>
      <c r="X1072" s="40"/>
      <c r="Y1072" s="67" t="str">
        <f t="shared" si="11"/>
        <v/>
      </c>
      <c r="Z1072" s="68" t="str">
        <f t="shared" si="12"/>
        <v/>
      </c>
      <c r="AA1072" s="47" t="str">
        <f>IF(Y1072="","",MIN($D$9+Calculator!free_cash_flow,AD1071+AB1072))</f>
        <v/>
      </c>
      <c r="AB1072" s="47" t="str">
        <f t="shared" si="13"/>
        <v/>
      </c>
      <c r="AC1072" s="47" t="str">
        <f t="shared" si="14"/>
        <v/>
      </c>
      <c r="AD1072" s="47" t="str">
        <f t="shared" si="15"/>
        <v/>
      </c>
    </row>
    <row r="1073" ht="12.75" customHeight="1">
      <c r="A1073" s="67" t="str">
        <f>IF(OR(Calculator!prev_total_owed&lt;=0,Calculator!prev_total_owed=""),"",Calculator!prev_pmt_num+1)</f>
        <v/>
      </c>
      <c r="B1073" s="68" t="str">
        <f t="shared" si="1"/>
        <v/>
      </c>
      <c r="C1073" s="47" t="str">
        <f>IF(A1073="","",MIN(D1073+Calculator!prev_prin_balance,Calculator!loan_payment+J1073))</f>
        <v/>
      </c>
      <c r="D1073" s="47" t="str">
        <f>IF(A1073="","",ROUND($D$6/12*MAX(0,(Calculator!prev_prin_balance)),2))</f>
        <v/>
      </c>
      <c r="E1073" s="47" t="str">
        <f t="shared" si="2"/>
        <v/>
      </c>
      <c r="F1073" s="47" t="str">
        <f>IF(A1073="","",ROUND(SUM(Calculator!prev_prin_balance,-E1073),2))</f>
        <v/>
      </c>
      <c r="G1073" s="69" t="str">
        <f t="shared" si="3"/>
        <v/>
      </c>
      <c r="H1073" s="47" t="str">
        <f>IF(A1073="","",IF(Calculator!prev_prin_balance=0,MIN(Calculator!prev_heloc_prin_balance+Calculator!prev_heloc_int_balance+K1073,MAX(0,Calculator!free_cash_flow+Calculator!loan_payment))+IF($O$7="No",0,Calculator!loan_payment+$I$6),IF($O$7="No",Calculator!free_cash_flow,$I$5)))</f>
        <v/>
      </c>
      <c r="I1073" s="47" t="str">
        <f>IF(A1073="","",IF($O$7="Yes",$I$6+Calculator!loan_payment,0))</f>
        <v/>
      </c>
      <c r="J1073" s="47" t="str">
        <f>IF(A1073="","",IF(Calculator!prev_prin_balance&lt;=0,0,IF(Calculator!prev_heloc_prin_balance&lt;Calculator!free_cash_flow,MAX(0,MIN($O$6,D1073+Calculator!prev_prin_balance+Calculator!loan_payment)),0)))</f>
        <v/>
      </c>
      <c r="K1073" s="47" t="str">
        <f>IF(A1073="","",ROUND((B1073-Calculator!prev_date)*(Calculator!prev_heloc_rate/$O$8)*MAX(0,Calculator!prev_heloc_prin_balance),2))</f>
        <v/>
      </c>
      <c r="L1073" s="47" t="str">
        <f>IF(A1073="","",MAX(0,MIN(1*H1073,Calculator!prev_heloc_int_balance+K1073)))</f>
        <v/>
      </c>
      <c r="M1073" s="47" t="str">
        <f>IF(A1073="","",(Calculator!prev_heloc_int_balance+K1073)-L1073)</f>
        <v/>
      </c>
      <c r="N1073" s="47" t="str">
        <f t="shared" si="4"/>
        <v/>
      </c>
      <c r="O1073" s="47" t="str">
        <f>IF(A1073="","",Calculator!prev_heloc_prin_balance-N1073)</f>
        <v/>
      </c>
      <c r="P1073" s="47" t="str">
        <f t="shared" si="16"/>
        <v/>
      </c>
      <c r="Q1073" s="40"/>
      <c r="R1073" s="67" t="str">
        <f t="shared" si="5"/>
        <v/>
      </c>
      <c r="S1073" s="68" t="str">
        <f t="shared" si="6"/>
        <v/>
      </c>
      <c r="T1073" s="47" t="str">
        <f t="shared" si="7"/>
        <v/>
      </c>
      <c r="U1073" s="47" t="str">
        <f t="shared" si="8"/>
        <v/>
      </c>
      <c r="V1073" s="47" t="str">
        <f t="shared" si="9"/>
        <v/>
      </c>
      <c r="W1073" s="47" t="str">
        <f t="shared" si="10"/>
        <v/>
      </c>
      <c r="X1073" s="40"/>
      <c r="Y1073" s="67" t="str">
        <f t="shared" si="11"/>
        <v/>
      </c>
      <c r="Z1073" s="68" t="str">
        <f t="shared" si="12"/>
        <v/>
      </c>
      <c r="AA1073" s="47" t="str">
        <f>IF(Y1073="","",MIN($D$9+Calculator!free_cash_flow,AD1072+AB1073))</f>
        <v/>
      </c>
      <c r="AB1073" s="47" t="str">
        <f t="shared" si="13"/>
        <v/>
      </c>
      <c r="AC1073" s="47" t="str">
        <f t="shared" si="14"/>
        <v/>
      </c>
      <c r="AD1073" s="47" t="str">
        <f t="shared" si="15"/>
        <v/>
      </c>
    </row>
    <row r="1074" ht="12.75" customHeight="1">
      <c r="A1074" s="67" t="str">
        <f>IF(OR(Calculator!prev_total_owed&lt;=0,Calculator!prev_total_owed=""),"",Calculator!prev_pmt_num+1)</f>
        <v/>
      </c>
      <c r="B1074" s="68" t="str">
        <f t="shared" si="1"/>
        <v/>
      </c>
      <c r="C1074" s="47" t="str">
        <f>IF(A1074="","",MIN(D1074+Calculator!prev_prin_balance,Calculator!loan_payment+J1074))</f>
        <v/>
      </c>
      <c r="D1074" s="47" t="str">
        <f>IF(A1074="","",ROUND($D$6/12*MAX(0,(Calculator!prev_prin_balance)),2))</f>
        <v/>
      </c>
      <c r="E1074" s="47" t="str">
        <f t="shared" si="2"/>
        <v/>
      </c>
      <c r="F1074" s="47" t="str">
        <f>IF(A1074="","",ROUND(SUM(Calculator!prev_prin_balance,-E1074),2))</f>
        <v/>
      </c>
      <c r="G1074" s="69" t="str">
        <f t="shared" si="3"/>
        <v/>
      </c>
      <c r="H1074" s="47" t="str">
        <f>IF(A1074="","",IF(Calculator!prev_prin_balance=0,MIN(Calculator!prev_heloc_prin_balance+Calculator!prev_heloc_int_balance+K1074,MAX(0,Calculator!free_cash_flow+Calculator!loan_payment))+IF($O$7="No",0,Calculator!loan_payment+$I$6),IF($O$7="No",Calculator!free_cash_flow,$I$5)))</f>
        <v/>
      </c>
      <c r="I1074" s="47" t="str">
        <f>IF(A1074="","",IF($O$7="Yes",$I$6+Calculator!loan_payment,0))</f>
        <v/>
      </c>
      <c r="J1074" s="47" t="str">
        <f>IF(A1074="","",IF(Calculator!prev_prin_balance&lt;=0,0,IF(Calculator!prev_heloc_prin_balance&lt;Calculator!free_cash_flow,MAX(0,MIN($O$6,D1074+Calculator!prev_prin_balance+Calculator!loan_payment)),0)))</f>
        <v/>
      </c>
      <c r="K1074" s="47" t="str">
        <f>IF(A1074="","",ROUND((B1074-Calculator!prev_date)*(Calculator!prev_heloc_rate/$O$8)*MAX(0,Calculator!prev_heloc_prin_balance),2))</f>
        <v/>
      </c>
      <c r="L1074" s="47" t="str">
        <f>IF(A1074="","",MAX(0,MIN(1*H1074,Calculator!prev_heloc_int_balance+K1074)))</f>
        <v/>
      </c>
      <c r="M1074" s="47" t="str">
        <f>IF(A1074="","",(Calculator!prev_heloc_int_balance+K1074)-L1074)</f>
        <v/>
      </c>
      <c r="N1074" s="47" t="str">
        <f t="shared" si="4"/>
        <v/>
      </c>
      <c r="O1074" s="47" t="str">
        <f>IF(A1074="","",Calculator!prev_heloc_prin_balance-N1074)</f>
        <v/>
      </c>
      <c r="P1074" s="47" t="str">
        <f t="shared" si="16"/>
        <v/>
      </c>
      <c r="Q1074" s="40"/>
      <c r="R1074" s="67" t="str">
        <f t="shared" si="5"/>
        <v/>
      </c>
      <c r="S1074" s="68" t="str">
        <f t="shared" si="6"/>
        <v/>
      </c>
      <c r="T1074" s="47" t="str">
        <f t="shared" si="7"/>
        <v/>
      </c>
      <c r="U1074" s="47" t="str">
        <f t="shared" si="8"/>
        <v/>
      </c>
      <c r="V1074" s="47" t="str">
        <f t="shared" si="9"/>
        <v/>
      </c>
      <c r="W1074" s="47" t="str">
        <f t="shared" si="10"/>
        <v/>
      </c>
      <c r="X1074" s="40"/>
      <c r="Y1074" s="67" t="str">
        <f t="shared" si="11"/>
        <v/>
      </c>
      <c r="Z1074" s="68" t="str">
        <f t="shared" si="12"/>
        <v/>
      </c>
      <c r="AA1074" s="47" t="str">
        <f>IF(Y1074="","",MIN($D$9+Calculator!free_cash_flow,AD1073+AB1074))</f>
        <v/>
      </c>
      <c r="AB1074" s="47" t="str">
        <f t="shared" si="13"/>
        <v/>
      </c>
      <c r="AC1074" s="47" t="str">
        <f t="shared" si="14"/>
        <v/>
      </c>
      <c r="AD1074" s="47" t="str">
        <f t="shared" si="15"/>
        <v/>
      </c>
    </row>
    <row r="1075" ht="12.75" customHeight="1">
      <c r="A1075" s="67" t="str">
        <f>IF(OR(Calculator!prev_total_owed&lt;=0,Calculator!prev_total_owed=""),"",Calculator!prev_pmt_num+1)</f>
        <v/>
      </c>
      <c r="B1075" s="68" t="str">
        <f t="shared" si="1"/>
        <v/>
      </c>
      <c r="C1075" s="47" t="str">
        <f>IF(A1075="","",MIN(D1075+Calculator!prev_prin_balance,Calculator!loan_payment+J1075))</f>
        <v/>
      </c>
      <c r="D1075" s="47" t="str">
        <f>IF(A1075="","",ROUND($D$6/12*MAX(0,(Calculator!prev_prin_balance)),2))</f>
        <v/>
      </c>
      <c r="E1075" s="47" t="str">
        <f t="shared" si="2"/>
        <v/>
      </c>
      <c r="F1075" s="47" t="str">
        <f>IF(A1075="","",ROUND(SUM(Calculator!prev_prin_balance,-E1075),2))</f>
        <v/>
      </c>
      <c r="G1075" s="69" t="str">
        <f t="shared" si="3"/>
        <v/>
      </c>
      <c r="H1075" s="47" t="str">
        <f>IF(A1075="","",IF(Calculator!prev_prin_balance=0,MIN(Calculator!prev_heloc_prin_balance+Calculator!prev_heloc_int_balance+K1075,MAX(0,Calculator!free_cash_flow+Calculator!loan_payment))+IF($O$7="No",0,Calculator!loan_payment+$I$6),IF($O$7="No",Calculator!free_cash_flow,$I$5)))</f>
        <v/>
      </c>
      <c r="I1075" s="47" t="str">
        <f>IF(A1075="","",IF($O$7="Yes",$I$6+Calculator!loan_payment,0))</f>
        <v/>
      </c>
      <c r="J1075" s="47" t="str">
        <f>IF(A1075="","",IF(Calculator!prev_prin_balance&lt;=0,0,IF(Calculator!prev_heloc_prin_balance&lt;Calculator!free_cash_flow,MAX(0,MIN($O$6,D1075+Calculator!prev_prin_balance+Calculator!loan_payment)),0)))</f>
        <v/>
      </c>
      <c r="K1075" s="47" t="str">
        <f>IF(A1075="","",ROUND((B1075-Calculator!prev_date)*(Calculator!prev_heloc_rate/$O$8)*MAX(0,Calculator!prev_heloc_prin_balance),2))</f>
        <v/>
      </c>
      <c r="L1075" s="47" t="str">
        <f>IF(A1075="","",MAX(0,MIN(1*H1075,Calculator!prev_heloc_int_balance+K1075)))</f>
        <v/>
      </c>
      <c r="M1075" s="47" t="str">
        <f>IF(A1075="","",(Calculator!prev_heloc_int_balance+K1075)-L1075)</f>
        <v/>
      </c>
      <c r="N1075" s="47" t="str">
        <f t="shared" si="4"/>
        <v/>
      </c>
      <c r="O1075" s="47" t="str">
        <f>IF(A1075="","",Calculator!prev_heloc_prin_balance-N1075)</f>
        <v/>
      </c>
      <c r="P1075" s="47" t="str">
        <f t="shared" si="16"/>
        <v/>
      </c>
      <c r="Q1075" s="40"/>
      <c r="R1075" s="67" t="str">
        <f t="shared" si="5"/>
        <v/>
      </c>
      <c r="S1075" s="68" t="str">
        <f t="shared" si="6"/>
        <v/>
      </c>
      <c r="T1075" s="47" t="str">
        <f t="shared" si="7"/>
        <v/>
      </c>
      <c r="U1075" s="47" t="str">
        <f t="shared" si="8"/>
        <v/>
      </c>
      <c r="V1075" s="47" t="str">
        <f t="shared" si="9"/>
        <v/>
      </c>
      <c r="W1075" s="47" t="str">
        <f t="shared" si="10"/>
        <v/>
      </c>
      <c r="X1075" s="40"/>
      <c r="Y1075" s="67" t="str">
        <f t="shared" si="11"/>
        <v/>
      </c>
      <c r="Z1075" s="68" t="str">
        <f t="shared" si="12"/>
        <v/>
      </c>
      <c r="AA1075" s="47" t="str">
        <f>IF(Y1075="","",MIN($D$9+Calculator!free_cash_flow,AD1074+AB1075))</f>
        <v/>
      </c>
      <c r="AB1075" s="47" t="str">
        <f t="shared" si="13"/>
        <v/>
      </c>
      <c r="AC1075" s="47" t="str">
        <f t="shared" si="14"/>
        <v/>
      </c>
      <c r="AD1075" s="47" t="str">
        <f t="shared" si="15"/>
        <v/>
      </c>
    </row>
    <row r="1076" ht="12.75" customHeight="1">
      <c r="A1076" s="67" t="str">
        <f>IF(OR(Calculator!prev_total_owed&lt;=0,Calculator!prev_total_owed=""),"",Calculator!prev_pmt_num+1)</f>
        <v/>
      </c>
      <c r="B1076" s="68" t="str">
        <f t="shared" si="1"/>
        <v/>
      </c>
      <c r="C1076" s="47" t="str">
        <f>IF(A1076="","",MIN(D1076+Calculator!prev_prin_balance,Calculator!loan_payment+J1076))</f>
        <v/>
      </c>
      <c r="D1076" s="47" t="str">
        <f>IF(A1076="","",ROUND($D$6/12*MAX(0,(Calculator!prev_prin_balance)),2))</f>
        <v/>
      </c>
      <c r="E1076" s="47" t="str">
        <f t="shared" si="2"/>
        <v/>
      </c>
      <c r="F1076" s="47" t="str">
        <f>IF(A1076="","",ROUND(SUM(Calculator!prev_prin_balance,-E1076),2))</f>
        <v/>
      </c>
      <c r="G1076" s="69" t="str">
        <f t="shared" si="3"/>
        <v/>
      </c>
      <c r="H1076" s="47" t="str">
        <f>IF(A1076="","",IF(Calculator!prev_prin_balance=0,MIN(Calculator!prev_heloc_prin_balance+Calculator!prev_heloc_int_balance+K1076,MAX(0,Calculator!free_cash_flow+Calculator!loan_payment))+IF($O$7="No",0,Calculator!loan_payment+$I$6),IF($O$7="No",Calculator!free_cash_flow,$I$5)))</f>
        <v/>
      </c>
      <c r="I1076" s="47" t="str">
        <f>IF(A1076="","",IF($O$7="Yes",$I$6+Calculator!loan_payment,0))</f>
        <v/>
      </c>
      <c r="J1076" s="47" t="str">
        <f>IF(A1076="","",IF(Calculator!prev_prin_balance&lt;=0,0,IF(Calculator!prev_heloc_prin_balance&lt;Calculator!free_cash_flow,MAX(0,MIN($O$6,D1076+Calculator!prev_prin_balance+Calculator!loan_payment)),0)))</f>
        <v/>
      </c>
      <c r="K1076" s="47" t="str">
        <f>IF(A1076="","",ROUND((B1076-Calculator!prev_date)*(Calculator!prev_heloc_rate/$O$8)*MAX(0,Calculator!prev_heloc_prin_balance),2))</f>
        <v/>
      </c>
      <c r="L1076" s="47" t="str">
        <f>IF(A1076="","",MAX(0,MIN(1*H1076,Calculator!prev_heloc_int_balance+K1076)))</f>
        <v/>
      </c>
      <c r="M1076" s="47" t="str">
        <f>IF(A1076="","",(Calculator!prev_heloc_int_balance+K1076)-L1076)</f>
        <v/>
      </c>
      <c r="N1076" s="47" t="str">
        <f t="shared" si="4"/>
        <v/>
      </c>
      <c r="O1076" s="47" t="str">
        <f>IF(A1076="","",Calculator!prev_heloc_prin_balance-N1076)</f>
        <v/>
      </c>
      <c r="P1076" s="47" t="str">
        <f t="shared" si="16"/>
        <v/>
      </c>
      <c r="Q1076" s="40"/>
      <c r="R1076" s="67" t="str">
        <f t="shared" si="5"/>
        <v/>
      </c>
      <c r="S1076" s="68" t="str">
        <f t="shared" si="6"/>
        <v/>
      </c>
      <c r="T1076" s="47" t="str">
        <f t="shared" si="7"/>
        <v/>
      </c>
      <c r="U1076" s="47" t="str">
        <f t="shared" si="8"/>
        <v/>
      </c>
      <c r="V1076" s="47" t="str">
        <f t="shared" si="9"/>
        <v/>
      </c>
      <c r="W1076" s="47" t="str">
        <f t="shared" si="10"/>
        <v/>
      </c>
      <c r="X1076" s="40"/>
      <c r="Y1076" s="67" t="str">
        <f t="shared" si="11"/>
        <v/>
      </c>
      <c r="Z1076" s="68" t="str">
        <f t="shared" si="12"/>
        <v/>
      </c>
      <c r="AA1076" s="47" t="str">
        <f>IF(Y1076="","",MIN($D$9+Calculator!free_cash_flow,AD1075+AB1076))</f>
        <v/>
      </c>
      <c r="AB1076" s="47" t="str">
        <f t="shared" si="13"/>
        <v/>
      </c>
      <c r="AC1076" s="47" t="str">
        <f t="shared" si="14"/>
        <v/>
      </c>
      <c r="AD1076" s="47" t="str">
        <f t="shared" si="15"/>
        <v/>
      </c>
    </row>
    <row r="1077" ht="12.75" customHeight="1">
      <c r="A1077" s="67" t="str">
        <f>IF(OR(Calculator!prev_total_owed&lt;=0,Calculator!prev_total_owed=""),"",Calculator!prev_pmt_num+1)</f>
        <v/>
      </c>
      <c r="B1077" s="68" t="str">
        <f t="shared" si="1"/>
        <v/>
      </c>
      <c r="C1077" s="47" t="str">
        <f>IF(A1077="","",MIN(D1077+Calculator!prev_prin_balance,Calculator!loan_payment+J1077))</f>
        <v/>
      </c>
      <c r="D1077" s="47" t="str">
        <f>IF(A1077="","",ROUND($D$6/12*MAX(0,(Calculator!prev_prin_balance)),2))</f>
        <v/>
      </c>
      <c r="E1077" s="47" t="str">
        <f t="shared" si="2"/>
        <v/>
      </c>
      <c r="F1077" s="47" t="str">
        <f>IF(A1077="","",ROUND(SUM(Calculator!prev_prin_balance,-E1077),2))</f>
        <v/>
      </c>
      <c r="G1077" s="69" t="str">
        <f t="shared" si="3"/>
        <v/>
      </c>
      <c r="H1077" s="47" t="str">
        <f>IF(A1077="","",IF(Calculator!prev_prin_balance=0,MIN(Calculator!prev_heloc_prin_balance+Calculator!prev_heloc_int_balance+K1077,MAX(0,Calculator!free_cash_flow+Calculator!loan_payment))+IF($O$7="No",0,Calculator!loan_payment+$I$6),IF($O$7="No",Calculator!free_cash_flow,$I$5)))</f>
        <v/>
      </c>
      <c r="I1077" s="47" t="str">
        <f>IF(A1077="","",IF($O$7="Yes",$I$6+Calculator!loan_payment,0))</f>
        <v/>
      </c>
      <c r="J1077" s="47" t="str">
        <f>IF(A1077="","",IF(Calculator!prev_prin_balance&lt;=0,0,IF(Calculator!prev_heloc_prin_balance&lt;Calculator!free_cash_flow,MAX(0,MIN($O$6,D1077+Calculator!prev_prin_balance+Calculator!loan_payment)),0)))</f>
        <v/>
      </c>
      <c r="K1077" s="47" t="str">
        <f>IF(A1077="","",ROUND((B1077-Calculator!prev_date)*(Calculator!prev_heloc_rate/$O$8)*MAX(0,Calculator!prev_heloc_prin_balance),2))</f>
        <v/>
      </c>
      <c r="L1077" s="47" t="str">
        <f>IF(A1077="","",MAX(0,MIN(1*H1077,Calculator!prev_heloc_int_balance+K1077)))</f>
        <v/>
      </c>
      <c r="M1077" s="47" t="str">
        <f>IF(A1077="","",(Calculator!prev_heloc_int_balance+K1077)-L1077)</f>
        <v/>
      </c>
      <c r="N1077" s="47" t="str">
        <f t="shared" si="4"/>
        <v/>
      </c>
      <c r="O1077" s="47" t="str">
        <f>IF(A1077="","",Calculator!prev_heloc_prin_balance-N1077)</f>
        <v/>
      </c>
      <c r="P1077" s="47" t="str">
        <f t="shared" si="16"/>
        <v/>
      </c>
      <c r="Q1077" s="40"/>
      <c r="R1077" s="67" t="str">
        <f t="shared" si="5"/>
        <v/>
      </c>
      <c r="S1077" s="68" t="str">
        <f t="shared" si="6"/>
        <v/>
      </c>
      <c r="T1077" s="47" t="str">
        <f t="shared" si="7"/>
        <v/>
      </c>
      <c r="U1077" s="47" t="str">
        <f t="shared" si="8"/>
        <v/>
      </c>
      <c r="V1077" s="47" t="str">
        <f t="shared" si="9"/>
        <v/>
      </c>
      <c r="W1077" s="47" t="str">
        <f t="shared" si="10"/>
        <v/>
      </c>
      <c r="X1077" s="40"/>
      <c r="Y1077" s="67" t="str">
        <f t="shared" si="11"/>
        <v/>
      </c>
      <c r="Z1077" s="68" t="str">
        <f t="shared" si="12"/>
        <v/>
      </c>
      <c r="AA1077" s="47" t="str">
        <f>IF(Y1077="","",MIN($D$9+Calculator!free_cash_flow,AD1076+AB1077))</f>
        <v/>
      </c>
      <c r="AB1077" s="47" t="str">
        <f t="shared" si="13"/>
        <v/>
      </c>
      <c r="AC1077" s="47" t="str">
        <f t="shared" si="14"/>
        <v/>
      </c>
      <c r="AD1077" s="47" t="str">
        <f t="shared" si="15"/>
        <v/>
      </c>
    </row>
    <row r="1078" ht="12.75" customHeight="1">
      <c r="A1078" s="67" t="str">
        <f>IF(OR(Calculator!prev_total_owed&lt;=0,Calculator!prev_total_owed=""),"",Calculator!prev_pmt_num+1)</f>
        <v/>
      </c>
      <c r="B1078" s="68" t="str">
        <f t="shared" si="1"/>
        <v/>
      </c>
      <c r="C1078" s="47" t="str">
        <f>IF(A1078="","",MIN(D1078+Calculator!prev_prin_balance,Calculator!loan_payment+J1078))</f>
        <v/>
      </c>
      <c r="D1078" s="47" t="str">
        <f>IF(A1078="","",ROUND($D$6/12*MAX(0,(Calculator!prev_prin_balance)),2))</f>
        <v/>
      </c>
      <c r="E1078" s="47" t="str">
        <f t="shared" si="2"/>
        <v/>
      </c>
      <c r="F1078" s="47" t="str">
        <f>IF(A1078="","",ROUND(SUM(Calculator!prev_prin_balance,-E1078),2))</f>
        <v/>
      </c>
      <c r="G1078" s="69" t="str">
        <f t="shared" si="3"/>
        <v/>
      </c>
      <c r="H1078" s="47" t="str">
        <f>IF(A1078="","",IF(Calculator!prev_prin_balance=0,MIN(Calculator!prev_heloc_prin_balance+Calculator!prev_heloc_int_balance+K1078,MAX(0,Calculator!free_cash_flow+Calculator!loan_payment))+IF($O$7="No",0,Calculator!loan_payment+$I$6),IF($O$7="No",Calculator!free_cash_flow,$I$5)))</f>
        <v/>
      </c>
      <c r="I1078" s="47" t="str">
        <f>IF(A1078="","",IF($O$7="Yes",$I$6+Calculator!loan_payment,0))</f>
        <v/>
      </c>
      <c r="J1078" s="47" t="str">
        <f>IF(A1078="","",IF(Calculator!prev_prin_balance&lt;=0,0,IF(Calculator!prev_heloc_prin_balance&lt;Calculator!free_cash_flow,MAX(0,MIN($O$6,D1078+Calculator!prev_prin_balance+Calculator!loan_payment)),0)))</f>
        <v/>
      </c>
      <c r="K1078" s="47" t="str">
        <f>IF(A1078="","",ROUND((B1078-Calculator!prev_date)*(Calculator!prev_heloc_rate/$O$8)*MAX(0,Calculator!prev_heloc_prin_balance),2))</f>
        <v/>
      </c>
      <c r="L1078" s="47" t="str">
        <f>IF(A1078="","",MAX(0,MIN(1*H1078,Calculator!prev_heloc_int_balance+K1078)))</f>
        <v/>
      </c>
      <c r="M1078" s="47" t="str">
        <f>IF(A1078="","",(Calculator!prev_heloc_int_balance+K1078)-L1078)</f>
        <v/>
      </c>
      <c r="N1078" s="47" t="str">
        <f t="shared" si="4"/>
        <v/>
      </c>
      <c r="O1078" s="47" t="str">
        <f>IF(A1078="","",Calculator!prev_heloc_prin_balance-N1078)</f>
        <v/>
      </c>
      <c r="P1078" s="47" t="str">
        <f t="shared" si="16"/>
        <v/>
      </c>
      <c r="Q1078" s="40"/>
      <c r="R1078" s="67" t="str">
        <f t="shared" si="5"/>
        <v/>
      </c>
      <c r="S1078" s="68" t="str">
        <f t="shared" si="6"/>
        <v/>
      </c>
      <c r="T1078" s="47" t="str">
        <f t="shared" si="7"/>
        <v/>
      </c>
      <c r="U1078" s="47" t="str">
        <f t="shared" si="8"/>
        <v/>
      </c>
      <c r="V1078" s="47" t="str">
        <f t="shared" si="9"/>
        <v/>
      </c>
      <c r="W1078" s="47" t="str">
        <f t="shared" si="10"/>
        <v/>
      </c>
      <c r="X1078" s="40"/>
      <c r="Y1078" s="67" t="str">
        <f t="shared" si="11"/>
        <v/>
      </c>
      <c r="Z1078" s="68" t="str">
        <f t="shared" si="12"/>
        <v/>
      </c>
      <c r="AA1078" s="47" t="str">
        <f>IF(Y1078="","",MIN($D$9+Calculator!free_cash_flow,AD1077+AB1078))</f>
        <v/>
      </c>
      <c r="AB1078" s="47" t="str">
        <f t="shared" si="13"/>
        <v/>
      </c>
      <c r="AC1078" s="47" t="str">
        <f t="shared" si="14"/>
        <v/>
      </c>
      <c r="AD1078" s="47" t="str">
        <f t="shared" si="15"/>
        <v/>
      </c>
    </row>
    <row r="1079" ht="12.75" customHeight="1">
      <c r="A1079" s="70" t="str">
        <f>IF(OR(Calculator!prev_total_owed&lt;=0,Calculator!prev_total_owed=""),"",Calculator!prev_pmt_num+1)</f>
        <v/>
      </c>
      <c r="B1079" s="71"/>
      <c r="C1079" s="72"/>
      <c r="D1079" s="39"/>
      <c r="E1079" s="39"/>
      <c r="F1079" s="39"/>
      <c r="G1079" s="72"/>
      <c r="H1079" s="72"/>
      <c r="I1079" s="72"/>
      <c r="J1079" s="72"/>
      <c r="K1079" s="39"/>
      <c r="L1079" s="39"/>
      <c r="M1079" s="39"/>
      <c r="N1079" s="39"/>
      <c r="O1079" s="39"/>
      <c r="P1079" s="39"/>
      <c r="Q1079" s="40"/>
      <c r="R1079" s="71"/>
      <c r="S1079" s="71"/>
      <c r="T1079" s="72"/>
      <c r="U1079" s="39"/>
      <c r="V1079" s="39"/>
      <c r="W1079" s="39"/>
      <c r="X1079" s="40"/>
      <c r="Y1079" s="71"/>
      <c r="Z1079" s="71"/>
      <c r="AA1079" s="72"/>
      <c r="AB1079" s="39"/>
      <c r="AC1079" s="39"/>
      <c r="AD1079" s="39"/>
    </row>
  </sheetData>
  <conditionalFormatting sqref="I8">
    <cfRule type="cellIs" dxfId="0" priority="1" operator="lessThan">
      <formula>0</formula>
    </cfRule>
  </conditionalFormatting>
  <dataValidations>
    <dataValidation type="list" allowBlank="1" showErrorMessage="1" sqref="O7">
      <formula1>"Yes,No"</formula1>
    </dataValidation>
  </dataValidations>
  <printOptions horizontalCentered="1"/>
  <pageMargins bottom="0.5" footer="0.0" header="0.0" left="0.35" right="0.35" top="0.35"/>
  <pageSetup fitToHeight="0" orientation="landscape"/>
  <headerFooter>
    <oddFooter>&amp;RPage &amp;P of </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1.14"/>
    <col customWidth="1" min="2" max="2" width="83.86"/>
    <col customWidth="1" min="3" max="3" width="3.71"/>
    <col customWidth="1" min="4" max="4" width="10.29"/>
    <col customWidth="1" min="5" max="26" width="9.14"/>
  </cols>
  <sheetData>
    <row r="1" ht="31.5" customHeight="1">
      <c r="A1" s="73" t="s">
        <v>49</v>
      </c>
      <c r="B1" s="74"/>
      <c r="C1" s="75"/>
      <c r="D1" s="3"/>
      <c r="E1" s="3"/>
      <c r="F1" s="3"/>
      <c r="G1" s="3"/>
      <c r="H1" s="3"/>
      <c r="I1" s="3"/>
      <c r="J1" s="3"/>
      <c r="K1" s="3"/>
      <c r="L1" s="3"/>
      <c r="M1" s="3"/>
      <c r="N1" s="3"/>
      <c r="O1" s="3"/>
      <c r="P1" s="3"/>
      <c r="Q1" s="3"/>
      <c r="R1" s="3"/>
      <c r="S1" s="3"/>
      <c r="T1" s="3"/>
      <c r="U1" s="3"/>
      <c r="V1" s="3"/>
      <c r="W1" s="3"/>
      <c r="X1" s="3"/>
      <c r="Y1" s="3"/>
      <c r="Z1" s="3"/>
    </row>
    <row r="2" ht="12.75" customHeight="1">
      <c r="A2" s="76"/>
      <c r="B2" s="3"/>
      <c r="C2" s="77"/>
      <c r="D2" s="3"/>
      <c r="E2" s="3"/>
      <c r="F2" s="3"/>
      <c r="G2" s="3"/>
      <c r="H2" s="3"/>
      <c r="I2" s="3"/>
      <c r="J2" s="3"/>
      <c r="K2" s="3"/>
      <c r="L2" s="3"/>
      <c r="M2" s="3"/>
      <c r="N2" s="3"/>
      <c r="O2" s="3"/>
      <c r="P2" s="3"/>
      <c r="Q2" s="3"/>
      <c r="R2" s="3"/>
      <c r="S2" s="3"/>
      <c r="T2" s="3"/>
      <c r="U2" s="3"/>
      <c r="V2" s="3"/>
      <c r="W2" s="3"/>
      <c r="X2" s="3"/>
      <c r="Y2" s="3"/>
      <c r="Z2" s="3"/>
    </row>
    <row r="3" ht="12.75" customHeight="1">
      <c r="A3" s="3"/>
      <c r="B3" s="78"/>
      <c r="C3" s="3"/>
      <c r="D3" s="3"/>
      <c r="E3" s="3"/>
      <c r="F3" s="3"/>
      <c r="G3" s="3"/>
      <c r="H3" s="3"/>
      <c r="I3" s="3"/>
      <c r="J3" s="3"/>
      <c r="K3" s="3"/>
      <c r="L3" s="3"/>
      <c r="M3" s="3"/>
      <c r="N3" s="3"/>
      <c r="O3" s="3"/>
      <c r="P3" s="3"/>
      <c r="Q3" s="3"/>
      <c r="R3" s="3"/>
      <c r="S3" s="3"/>
      <c r="T3" s="3"/>
      <c r="U3" s="3"/>
      <c r="V3" s="3"/>
      <c r="W3" s="3"/>
      <c r="X3" s="3"/>
      <c r="Y3" s="3"/>
      <c r="Z3" s="3"/>
    </row>
    <row r="4" ht="12.75" customHeight="1">
      <c r="A4" s="79" t="s">
        <v>50</v>
      </c>
      <c r="B4" s="80"/>
      <c r="C4" s="3"/>
      <c r="D4" s="3"/>
      <c r="E4" s="81"/>
      <c r="F4" s="3"/>
      <c r="G4" s="3"/>
      <c r="H4" s="3"/>
      <c r="I4" s="3"/>
      <c r="J4" s="3"/>
      <c r="K4" s="3"/>
      <c r="L4" s="3"/>
      <c r="M4" s="3"/>
      <c r="N4" s="3"/>
      <c r="O4" s="3"/>
      <c r="P4" s="3"/>
      <c r="Q4" s="3"/>
      <c r="R4" s="3"/>
      <c r="S4" s="3"/>
      <c r="T4" s="3"/>
      <c r="U4" s="3"/>
      <c r="V4" s="3"/>
      <c r="W4" s="3"/>
      <c r="X4" s="3"/>
      <c r="Y4" s="3"/>
      <c r="Z4" s="3"/>
    </row>
    <row r="5" ht="12.75" customHeight="1">
      <c r="A5" s="3"/>
      <c r="B5" s="80" t="s">
        <v>51</v>
      </c>
      <c r="C5" s="3"/>
      <c r="D5" s="3"/>
      <c r="E5" s="3"/>
      <c r="F5" s="3"/>
      <c r="G5" s="3"/>
      <c r="H5" s="3"/>
      <c r="I5" s="3"/>
      <c r="J5" s="3"/>
      <c r="K5" s="3"/>
      <c r="L5" s="3"/>
      <c r="M5" s="3"/>
      <c r="N5" s="3"/>
      <c r="O5" s="3"/>
      <c r="P5" s="3"/>
      <c r="Q5" s="3"/>
      <c r="R5" s="3"/>
      <c r="S5" s="3"/>
      <c r="T5" s="3"/>
      <c r="U5" s="3"/>
      <c r="V5" s="3"/>
      <c r="W5" s="3"/>
      <c r="X5" s="3"/>
      <c r="Y5" s="3"/>
      <c r="Z5" s="3"/>
    </row>
    <row r="6" ht="12.75" customHeight="1">
      <c r="A6" s="3"/>
      <c r="B6" s="80"/>
      <c r="C6" s="3"/>
      <c r="D6" s="3"/>
      <c r="E6" s="3"/>
      <c r="F6" s="3"/>
      <c r="G6" s="3"/>
      <c r="H6" s="3"/>
      <c r="I6" s="3"/>
      <c r="J6" s="3"/>
      <c r="K6" s="3"/>
      <c r="L6" s="3"/>
      <c r="M6" s="3"/>
      <c r="N6" s="3"/>
      <c r="O6" s="3"/>
      <c r="P6" s="3"/>
      <c r="Q6" s="3"/>
      <c r="R6" s="3"/>
      <c r="S6" s="3"/>
      <c r="T6" s="3"/>
      <c r="U6" s="3"/>
      <c r="V6" s="3"/>
      <c r="W6" s="3"/>
      <c r="X6" s="3"/>
      <c r="Y6" s="3"/>
      <c r="Z6" s="3"/>
    </row>
    <row r="7" ht="12.75" customHeight="1">
      <c r="A7" s="3"/>
      <c r="B7" s="82" t="s">
        <v>52</v>
      </c>
      <c r="C7" s="3"/>
      <c r="D7" s="3"/>
      <c r="E7" s="3"/>
      <c r="F7" s="3"/>
      <c r="G7" s="3"/>
      <c r="H7" s="3"/>
      <c r="I7" s="3"/>
      <c r="J7" s="3"/>
      <c r="K7" s="3"/>
      <c r="L7" s="3"/>
      <c r="M7" s="3"/>
      <c r="N7" s="3"/>
      <c r="O7" s="3"/>
      <c r="P7" s="3"/>
      <c r="Q7" s="3"/>
      <c r="R7" s="3"/>
      <c r="S7" s="3"/>
      <c r="T7" s="3"/>
      <c r="U7" s="3"/>
      <c r="V7" s="3"/>
      <c r="W7" s="3"/>
      <c r="X7" s="3"/>
      <c r="Y7" s="3"/>
      <c r="Z7" s="3"/>
    </row>
    <row r="8" ht="12.75" customHeight="1">
      <c r="A8" s="3"/>
      <c r="B8" s="80" t="s">
        <v>53</v>
      </c>
      <c r="C8" s="3"/>
      <c r="D8" s="3"/>
      <c r="E8" s="3"/>
      <c r="F8" s="3"/>
      <c r="G8" s="3"/>
      <c r="H8" s="3"/>
      <c r="I8" s="3"/>
      <c r="J8" s="3"/>
      <c r="K8" s="3"/>
      <c r="L8" s="3"/>
      <c r="M8" s="3"/>
      <c r="N8" s="3"/>
      <c r="O8" s="3"/>
      <c r="P8" s="3"/>
      <c r="Q8" s="3"/>
      <c r="R8" s="3"/>
      <c r="S8" s="3"/>
      <c r="T8" s="3"/>
      <c r="U8" s="3"/>
      <c r="V8" s="3"/>
      <c r="W8" s="3"/>
      <c r="X8" s="3"/>
      <c r="Y8" s="3"/>
      <c r="Z8" s="3"/>
    </row>
    <row r="9" ht="12.75" customHeight="1">
      <c r="A9" s="3"/>
      <c r="B9" s="80"/>
      <c r="C9" s="3"/>
      <c r="D9" s="3"/>
      <c r="E9" s="3"/>
      <c r="F9" s="3"/>
      <c r="G9" s="3"/>
      <c r="H9" s="3"/>
      <c r="I9" s="3"/>
      <c r="J9" s="3"/>
      <c r="K9" s="3"/>
      <c r="L9" s="3"/>
      <c r="M9" s="3"/>
      <c r="N9" s="3"/>
      <c r="O9" s="3"/>
      <c r="P9" s="3"/>
      <c r="Q9" s="3"/>
      <c r="R9" s="3"/>
      <c r="S9" s="3"/>
      <c r="T9" s="3"/>
      <c r="U9" s="3"/>
      <c r="V9" s="3"/>
      <c r="W9" s="3"/>
      <c r="X9" s="3"/>
      <c r="Y9" s="3"/>
      <c r="Z9" s="3"/>
    </row>
    <row r="10" ht="12.75" customHeight="1">
      <c r="A10" s="3"/>
      <c r="B10" s="82" t="s">
        <v>54</v>
      </c>
      <c r="C10" s="3"/>
      <c r="D10" s="3"/>
      <c r="E10" s="3"/>
      <c r="F10" s="3"/>
      <c r="G10" s="3"/>
      <c r="H10" s="3"/>
      <c r="I10" s="3"/>
      <c r="J10" s="3"/>
      <c r="K10" s="3"/>
      <c r="L10" s="3"/>
      <c r="M10" s="3"/>
      <c r="N10" s="3"/>
      <c r="O10" s="3"/>
      <c r="P10" s="3"/>
      <c r="Q10" s="3"/>
      <c r="R10" s="3"/>
      <c r="S10" s="3"/>
      <c r="T10" s="3"/>
      <c r="U10" s="3"/>
      <c r="V10" s="3"/>
      <c r="W10" s="3"/>
      <c r="X10" s="3"/>
      <c r="Y10" s="3"/>
      <c r="Z10" s="3"/>
    </row>
    <row r="11" ht="12.75" customHeight="1">
      <c r="A11" s="3"/>
      <c r="B11" s="80" t="s">
        <v>55</v>
      </c>
      <c r="C11" s="3"/>
      <c r="D11" s="3"/>
      <c r="E11" s="3"/>
      <c r="F11" s="3"/>
      <c r="G11" s="3"/>
      <c r="H11" s="3"/>
      <c r="I11" s="3"/>
      <c r="J11" s="3"/>
      <c r="K11" s="3"/>
      <c r="L11" s="3"/>
      <c r="M11" s="3"/>
      <c r="N11" s="3"/>
      <c r="O11" s="3"/>
      <c r="P11" s="3"/>
      <c r="Q11" s="3"/>
      <c r="R11" s="3"/>
      <c r="S11" s="3"/>
      <c r="T11" s="3"/>
      <c r="U11" s="3"/>
      <c r="V11" s="3"/>
      <c r="W11" s="3"/>
      <c r="X11" s="3"/>
      <c r="Y11" s="3"/>
      <c r="Z11" s="3"/>
    </row>
    <row r="12" ht="12.75" customHeight="1">
      <c r="A12" s="3"/>
      <c r="B12" s="80"/>
      <c r="C12" s="3"/>
      <c r="D12" s="3"/>
      <c r="E12" s="3"/>
      <c r="F12" s="3"/>
      <c r="G12" s="3"/>
      <c r="H12" s="3"/>
      <c r="I12" s="3"/>
      <c r="J12" s="3"/>
      <c r="K12" s="3"/>
      <c r="L12" s="3"/>
      <c r="M12" s="3"/>
      <c r="N12" s="3"/>
      <c r="O12" s="3"/>
      <c r="P12" s="3"/>
      <c r="Q12" s="3"/>
      <c r="R12" s="3"/>
      <c r="S12" s="3"/>
      <c r="T12" s="3"/>
      <c r="U12" s="3"/>
      <c r="V12" s="3"/>
      <c r="W12" s="3"/>
      <c r="X12" s="3"/>
      <c r="Y12" s="3"/>
      <c r="Z12" s="3"/>
    </row>
    <row r="13" ht="12.75" customHeight="1">
      <c r="A13" s="3"/>
      <c r="B13" s="82" t="s">
        <v>56</v>
      </c>
      <c r="C13" s="3"/>
      <c r="D13" s="3"/>
      <c r="E13" s="3"/>
      <c r="F13" s="3"/>
      <c r="G13" s="3"/>
      <c r="H13" s="3"/>
      <c r="I13" s="3"/>
      <c r="J13" s="3"/>
      <c r="K13" s="3"/>
      <c r="L13" s="3"/>
      <c r="M13" s="3"/>
      <c r="N13" s="3"/>
      <c r="O13" s="3"/>
      <c r="P13" s="3"/>
      <c r="Q13" s="3"/>
      <c r="R13" s="3"/>
      <c r="S13" s="3"/>
      <c r="T13" s="3"/>
      <c r="U13" s="3"/>
      <c r="V13" s="3"/>
      <c r="W13" s="3"/>
      <c r="X13" s="3"/>
      <c r="Y13" s="3"/>
      <c r="Z13" s="3"/>
    </row>
    <row r="14" ht="12.75" customHeight="1">
      <c r="A14" s="3"/>
      <c r="B14" s="80" t="s">
        <v>57</v>
      </c>
      <c r="C14" s="3"/>
      <c r="D14" s="3"/>
      <c r="E14" s="3"/>
      <c r="F14" s="3"/>
      <c r="G14" s="3"/>
      <c r="H14" s="3"/>
      <c r="I14" s="3"/>
      <c r="J14" s="3"/>
      <c r="K14" s="3"/>
      <c r="L14" s="3"/>
      <c r="M14" s="3"/>
      <c r="N14" s="3"/>
      <c r="O14" s="3"/>
      <c r="P14" s="3"/>
      <c r="Q14" s="3"/>
      <c r="R14" s="3"/>
      <c r="S14" s="3"/>
      <c r="T14" s="3"/>
      <c r="U14" s="3"/>
      <c r="V14" s="3"/>
      <c r="W14" s="3"/>
      <c r="X14" s="3"/>
      <c r="Y14" s="3"/>
      <c r="Z14" s="3"/>
    </row>
    <row r="15" ht="12.75" customHeight="1">
      <c r="A15" s="3"/>
      <c r="B15" s="80"/>
      <c r="C15" s="3"/>
      <c r="D15" s="3"/>
      <c r="E15" s="3"/>
      <c r="F15" s="3"/>
      <c r="G15" s="3"/>
      <c r="H15" s="3"/>
      <c r="I15" s="3"/>
      <c r="J15" s="3"/>
      <c r="K15" s="3"/>
      <c r="L15" s="3"/>
      <c r="M15" s="3"/>
      <c r="N15" s="3"/>
      <c r="O15" s="3"/>
      <c r="P15" s="3"/>
      <c r="Q15" s="3"/>
      <c r="R15" s="3"/>
      <c r="S15" s="3"/>
      <c r="T15" s="3"/>
      <c r="U15" s="3"/>
      <c r="V15" s="3"/>
      <c r="W15" s="3"/>
      <c r="X15" s="3"/>
      <c r="Y15" s="3"/>
      <c r="Z15" s="3"/>
    </row>
    <row r="16" ht="12.75" customHeight="1">
      <c r="A16" s="79" t="s">
        <v>58</v>
      </c>
      <c r="B16" s="80"/>
      <c r="C16" s="3"/>
      <c r="D16" s="3"/>
      <c r="E16" s="3"/>
      <c r="F16" s="3"/>
      <c r="G16" s="3"/>
      <c r="H16" s="3"/>
      <c r="I16" s="3"/>
      <c r="J16" s="3"/>
      <c r="K16" s="3"/>
      <c r="L16" s="3"/>
      <c r="M16" s="3"/>
      <c r="N16" s="3"/>
      <c r="O16" s="3"/>
      <c r="P16" s="3"/>
      <c r="Q16" s="3"/>
      <c r="R16" s="3"/>
      <c r="S16" s="3"/>
      <c r="T16" s="3"/>
      <c r="U16" s="3"/>
      <c r="V16" s="3"/>
      <c r="W16" s="3"/>
      <c r="X16" s="3"/>
      <c r="Y16" s="3"/>
      <c r="Z16" s="3"/>
    </row>
    <row r="17" ht="12.75" customHeight="1">
      <c r="A17" s="3"/>
      <c r="B17" s="80" t="s">
        <v>59</v>
      </c>
      <c r="C17" s="3"/>
      <c r="D17" s="3"/>
      <c r="E17" s="3"/>
      <c r="F17" s="3"/>
      <c r="G17" s="3"/>
      <c r="H17" s="3"/>
      <c r="I17" s="3"/>
      <c r="J17" s="3"/>
      <c r="K17" s="3"/>
      <c r="L17" s="3"/>
      <c r="M17" s="3"/>
      <c r="N17" s="3"/>
      <c r="O17" s="3"/>
      <c r="P17" s="3"/>
      <c r="Q17" s="3"/>
      <c r="R17" s="3"/>
      <c r="S17" s="3"/>
      <c r="T17" s="3"/>
      <c r="U17" s="3"/>
      <c r="V17" s="3"/>
      <c r="W17" s="3"/>
      <c r="X17" s="3"/>
      <c r="Y17" s="3"/>
      <c r="Z17" s="3"/>
    </row>
    <row r="18" ht="12.75" customHeight="1">
      <c r="A18" s="3"/>
      <c r="B18" s="80"/>
      <c r="C18" s="3"/>
      <c r="D18" s="3"/>
      <c r="E18" s="3"/>
      <c r="F18" s="3"/>
      <c r="G18" s="3"/>
      <c r="H18" s="3"/>
      <c r="I18" s="3"/>
      <c r="J18" s="3"/>
      <c r="K18" s="3"/>
      <c r="L18" s="3"/>
      <c r="M18" s="3"/>
      <c r="N18" s="3"/>
      <c r="O18" s="3"/>
      <c r="P18" s="3"/>
      <c r="Q18" s="3"/>
      <c r="R18" s="3"/>
      <c r="S18" s="3"/>
      <c r="T18" s="3"/>
      <c r="U18" s="3"/>
      <c r="V18" s="3"/>
      <c r="W18" s="3"/>
      <c r="X18" s="3"/>
      <c r="Y18" s="3"/>
      <c r="Z18" s="3"/>
    </row>
    <row r="19" ht="12.75" customHeight="1">
      <c r="A19" s="3"/>
      <c r="B19" s="83"/>
      <c r="C19" s="3"/>
      <c r="D19" s="3"/>
      <c r="E19" s="3"/>
      <c r="F19" s="3"/>
      <c r="G19" s="3"/>
      <c r="H19" s="3"/>
      <c r="I19" s="3"/>
      <c r="J19" s="3"/>
      <c r="K19" s="3"/>
      <c r="L19" s="3"/>
      <c r="M19" s="3"/>
      <c r="N19" s="3"/>
      <c r="O19" s="3"/>
      <c r="P19" s="3"/>
      <c r="Q19" s="3"/>
      <c r="R19" s="3"/>
      <c r="S19" s="3"/>
      <c r="T19" s="3"/>
      <c r="U19" s="3"/>
      <c r="V19" s="3"/>
      <c r="W19" s="3"/>
      <c r="X19" s="3"/>
      <c r="Y19" s="3"/>
      <c r="Z19" s="3"/>
    </row>
    <row r="20" ht="12.75" customHeight="1">
      <c r="A20" s="3"/>
      <c r="B20" s="80"/>
      <c r="C20" s="3"/>
      <c r="D20" s="3"/>
      <c r="E20" s="3"/>
      <c r="F20" s="3"/>
      <c r="G20" s="3"/>
      <c r="H20" s="3"/>
      <c r="I20" s="3"/>
      <c r="J20" s="3"/>
      <c r="K20" s="3"/>
      <c r="L20" s="3"/>
      <c r="M20" s="3"/>
      <c r="N20" s="3"/>
      <c r="O20" s="3"/>
      <c r="P20" s="3"/>
      <c r="Q20" s="3"/>
      <c r="R20" s="3"/>
      <c r="S20" s="3"/>
      <c r="T20" s="3"/>
      <c r="U20" s="3"/>
      <c r="V20" s="3"/>
      <c r="W20" s="3"/>
      <c r="X20" s="3"/>
      <c r="Y20" s="3"/>
      <c r="Z20" s="3"/>
    </row>
    <row r="21" ht="12.75" customHeight="1">
      <c r="A21" s="79" t="s">
        <v>60</v>
      </c>
      <c r="B21" s="80"/>
      <c r="C21" s="3"/>
      <c r="D21" s="3"/>
      <c r="E21" s="81"/>
      <c r="F21" s="3"/>
      <c r="G21" s="3"/>
      <c r="H21" s="3"/>
      <c r="I21" s="3"/>
      <c r="J21" s="3"/>
      <c r="K21" s="3"/>
      <c r="L21" s="3"/>
      <c r="M21" s="3"/>
      <c r="N21" s="3"/>
      <c r="O21" s="3"/>
      <c r="P21" s="3"/>
      <c r="Q21" s="3"/>
      <c r="R21" s="3"/>
      <c r="S21" s="3"/>
      <c r="T21" s="3"/>
      <c r="U21" s="3"/>
      <c r="V21" s="3"/>
      <c r="W21" s="3"/>
      <c r="X21" s="3"/>
      <c r="Y21" s="3"/>
      <c r="Z21" s="3"/>
    </row>
    <row r="22" ht="12.75" customHeight="1">
      <c r="A22" s="3"/>
      <c r="B22" s="80" t="s">
        <v>61</v>
      </c>
      <c r="C22" s="3"/>
      <c r="D22" s="3"/>
      <c r="E22" s="3"/>
      <c r="F22" s="3"/>
      <c r="G22" s="3"/>
      <c r="H22" s="3"/>
      <c r="I22" s="3"/>
      <c r="J22" s="3"/>
      <c r="K22" s="3"/>
      <c r="L22" s="3"/>
      <c r="M22" s="3"/>
      <c r="N22" s="3"/>
      <c r="O22" s="3"/>
      <c r="P22" s="3"/>
      <c r="Q22" s="3"/>
      <c r="R22" s="3"/>
      <c r="S22" s="3"/>
      <c r="T22" s="3"/>
      <c r="U22" s="3"/>
      <c r="V22" s="3"/>
      <c r="W22" s="3"/>
      <c r="X22" s="3"/>
      <c r="Y22" s="3"/>
      <c r="Z22" s="3"/>
    </row>
    <row r="23" ht="12.75" customHeight="1">
      <c r="A23" s="3"/>
      <c r="B23" s="80"/>
      <c r="C23" s="3"/>
      <c r="D23" s="3"/>
      <c r="E23" s="3"/>
      <c r="F23" s="3"/>
      <c r="G23" s="3"/>
      <c r="H23" s="3"/>
      <c r="I23" s="3"/>
      <c r="J23" s="3"/>
      <c r="K23" s="3"/>
      <c r="L23" s="3"/>
      <c r="M23" s="3"/>
      <c r="N23" s="3"/>
      <c r="O23" s="3"/>
      <c r="P23" s="3"/>
      <c r="Q23" s="3"/>
      <c r="R23" s="3"/>
      <c r="S23" s="3"/>
      <c r="T23" s="3"/>
      <c r="U23" s="3"/>
      <c r="V23" s="3"/>
      <c r="W23" s="3"/>
      <c r="X23" s="3"/>
      <c r="Y23" s="3"/>
      <c r="Z23" s="3"/>
    </row>
    <row r="24" ht="12.75" customHeight="1">
      <c r="A24" s="3"/>
      <c r="B24" s="80" t="s">
        <v>62</v>
      </c>
      <c r="C24" s="3"/>
      <c r="D24" s="3"/>
      <c r="E24" s="3"/>
      <c r="F24" s="3"/>
      <c r="G24" s="3"/>
      <c r="H24" s="3"/>
      <c r="I24" s="3"/>
      <c r="J24" s="3"/>
      <c r="K24" s="3"/>
      <c r="L24" s="3"/>
      <c r="M24" s="3"/>
      <c r="N24" s="3"/>
      <c r="O24" s="3"/>
      <c r="P24" s="3"/>
      <c r="Q24" s="3"/>
      <c r="R24" s="3"/>
      <c r="S24" s="3"/>
      <c r="T24" s="3"/>
      <c r="U24" s="3"/>
      <c r="V24" s="3"/>
      <c r="W24" s="3"/>
      <c r="X24" s="3"/>
      <c r="Y24" s="3"/>
      <c r="Z24" s="3"/>
    </row>
    <row r="25" ht="12.75" customHeight="1">
      <c r="A25" s="3"/>
      <c r="B25" s="80"/>
      <c r="C25" s="3"/>
      <c r="D25" s="3"/>
      <c r="E25" s="3"/>
      <c r="F25" s="3"/>
      <c r="G25" s="3"/>
      <c r="H25" s="3"/>
      <c r="I25" s="3"/>
      <c r="J25" s="3"/>
      <c r="K25" s="3"/>
      <c r="L25" s="3"/>
      <c r="M25" s="3"/>
      <c r="N25" s="3"/>
      <c r="O25" s="3"/>
      <c r="P25" s="3"/>
      <c r="Q25" s="3"/>
      <c r="R25" s="3"/>
      <c r="S25" s="3"/>
      <c r="T25" s="3"/>
      <c r="U25" s="3"/>
      <c r="V25" s="3"/>
      <c r="W25" s="3"/>
      <c r="X25" s="3"/>
      <c r="Y25" s="3"/>
      <c r="Z25" s="3"/>
    </row>
    <row r="26" ht="12.75" customHeight="1">
      <c r="A26" s="79" t="s">
        <v>63</v>
      </c>
      <c r="B26" s="80"/>
      <c r="C26" s="3"/>
      <c r="D26" s="3"/>
      <c r="E26" s="81"/>
      <c r="F26" s="3"/>
      <c r="G26" s="3"/>
      <c r="H26" s="3"/>
      <c r="I26" s="3"/>
      <c r="J26" s="3"/>
      <c r="K26" s="3"/>
      <c r="L26" s="3"/>
      <c r="M26" s="3"/>
      <c r="N26" s="3"/>
      <c r="O26" s="3"/>
      <c r="P26" s="3"/>
      <c r="Q26" s="3"/>
      <c r="R26" s="3"/>
      <c r="S26" s="3"/>
      <c r="T26" s="3"/>
      <c r="U26" s="3"/>
      <c r="V26" s="3"/>
      <c r="W26" s="3"/>
      <c r="X26" s="3"/>
      <c r="Y26" s="3"/>
      <c r="Z26" s="3"/>
    </row>
    <row r="27" ht="12.75" customHeight="1">
      <c r="A27" s="3"/>
      <c r="B27" s="80" t="s">
        <v>64</v>
      </c>
      <c r="C27" s="3"/>
      <c r="D27" s="3"/>
      <c r="E27" s="3"/>
      <c r="F27" s="3"/>
      <c r="G27" s="3"/>
      <c r="H27" s="3"/>
      <c r="I27" s="3"/>
      <c r="J27" s="3"/>
      <c r="K27" s="3"/>
      <c r="L27" s="3"/>
      <c r="M27" s="3"/>
      <c r="N27" s="3"/>
      <c r="O27" s="3"/>
      <c r="P27" s="3"/>
      <c r="Q27" s="3"/>
      <c r="R27" s="3"/>
      <c r="S27" s="3"/>
      <c r="T27" s="3"/>
      <c r="U27" s="3"/>
      <c r="V27" s="3"/>
      <c r="W27" s="3"/>
      <c r="X27" s="3"/>
      <c r="Y27" s="3"/>
      <c r="Z27" s="3"/>
    </row>
    <row r="28" ht="12.75" customHeight="1">
      <c r="A28" s="3"/>
      <c r="B28" s="80"/>
      <c r="C28" s="3"/>
      <c r="D28" s="3"/>
      <c r="E28" s="3"/>
      <c r="F28" s="3"/>
      <c r="G28" s="3"/>
      <c r="H28" s="3"/>
      <c r="I28" s="3"/>
      <c r="J28" s="3"/>
      <c r="K28" s="3"/>
      <c r="L28" s="3"/>
      <c r="M28" s="3"/>
      <c r="N28" s="3"/>
      <c r="O28" s="3"/>
      <c r="P28" s="3"/>
      <c r="Q28" s="3"/>
      <c r="R28" s="3"/>
      <c r="S28" s="3"/>
      <c r="T28" s="3"/>
      <c r="U28" s="3"/>
      <c r="V28" s="3"/>
      <c r="W28" s="3"/>
      <c r="X28" s="3"/>
      <c r="Y28" s="3"/>
      <c r="Z28" s="3"/>
    </row>
    <row r="29" ht="12.75" customHeight="1">
      <c r="A29" s="79" t="s">
        <v>65</v>
      </c>
      <c r="B29" s="82"/>
      <c r="C29" s="3"/>
      <c r="D29" s="3"/>
      <c r="E29" s="3"/>
      <c r="F29" s="3"/>
      <c r="G29" s="3"/>
      <c r="H29" s="3"/>
      <c r="I29" s="3"/>
      <c r="J29" s="3"/>
      <c r="K29" s="3"/>
      <c r="L29" s="3"/>
      <c r="M29" s="3"/>
      <c r="N29" s="3"/>
      <c r="O29" s="3"/>
      <c r="P29" s="3"/>
      <c r="Q29" s="3"/>
      <c r="R29" s="3"/>
      <c r="S29" s="3"/>
      <c r="T29" s="3"/>
      <c r="U29" s="3"/>
      <c r="V29" s="3"/>
      <c r="W29" s="3"/>
      <c r="X29" s="3"/>
      <c r="Y29" s="3"/>
      <c r="Z29" s="3"/>
    </row>
    <row r="30" ht="12.75" customHeight="1">
      <c r="A30" s="3"/>
      <c r="B30" s="80" t="s">
        <v>66</v>
      </c>
      <c r="C30" s="3"/>
      <c r="D30" s="3"/>
      <c r="E30" s="3"/>
      <c r="F30" s="3"/>
      <c r="G30" s="3"/>
      <c r="H30" s="3"/>
      <c r="I30" s="3"/>
      <c r="J30" s="3"/>
      <c r="K30" s="3"/>
      <c r="L30" s="3"/>
      <c r="M30" s="3"/>
      <c r="N30" s="3"/>
      <c r="O30" s="3"/>
      <c r="P30" s="3"/>
      <c r="Q30" s="3"/>
      <c r="R30" s="3"/>
      <c r="S30" s="3"/>
      <c r="T30" s="3"/>
      <c r="U30" s="3"/>
      <c r="V30" s="3"/>
      <c r="W30" s="3"/>
      <c r="X30" s="3"/>
      <c r="Y30" s="3"/>
      <c r="Z30" s="3"/>
    </row>
    <row r="31" ht="12.75" customHeight="1">
      <c r="A31" s="3"/>
      <c r="B31" s="80"/>
      <c r="C31" s="3"/>
      <c r="D31" s="3"/>
      <c r="E31" s="3"/>
      <c r="F31" s="3"/>
      <c r="G31" s="3"/>
      <c r="H31" s="3"/>
      <c r="I31" s="3"/>
      <c r="J31" s="3"/>
      <c r="K31" s="3"/>
      <c r="L31" s="3"/>
      <c r="M31" s="3"/>
      <c r="N31" s="3"/>
      <c r="O31" s="3"/>
      <c r="P31" s="3"/>
      <c r="Q31" s="3"/>
      <c r="R31" s="3"/>
      <c r="S31" s="3"/>
      <c r="T31" s="3"/>
      <c r="U31" s="3"/>
      <c r="V31" s="3"/>
      <c r="W31" s="3"/>
      <c r="X31" s="3"/>
      <c r="Y31" s="3"/>
      <c r="Z31" s="3"/>
    </row>
    <row r="32" ht="12.75" customHeight="1">
      <c r="A32" s="3"/>
      <c r="B32" s="82" t="s">
        <v>67</v>
      </c>
      <c r="C32" s="3"/>
      <c r="D32" s="3"/>
      <c r="E32" s="3"/>
      <c r="F32" s="3"/>
      <c r="G32" s="3"/>
      <c r="H32" s="3"/>
      <c r="I32" s="3"/>
      <c r="J32" s="3"/>
      <c r="K32" s="3"/>
      <c r="L32" s="3"/>
      <c r="M32" s="3"/>
      <c r="N32" s="3"/>
      <c r="O32" s="3"/>
      <c r="P32" s="3"/>
      <c r="Q32" s="3"/>
      <c r="R32" s="3"/>
      <c r="S32" s="3"/>
      <c r="T32" s="3"/>
      <c r="U32" s="3"/>
      <c r="V32" s="3"/>
      <c r="W32" s="3"/>
      <c r="X32" s="3"/>
      <c r="Y32" s="3"/>
      <c r="Z32" s="3"/>
    </row>
    <row r="33" ht="12.75" customHeight="1">
      <c r="A33" s="3"/>
      <c r="B33" s="80" t="s">
        <v>68</v>
      </c>
      <c r="C33" s="3"/>
      <c r="D33" s="3"/>
      <c r="E33" s="3"/>
      <c r="F33" s="3"/>
      <c r="G33" s="3"/>
      <c r="H33" s="3"/>
      <c r="I33" s="3"/>
      <c r="J33" s="3"/>
      <c r="K33" s="3"/>
      <c r="L33" s="3"/>
      <c r="M33" s="3"/>
      <c r="N33" s="3"/>
      <c r="O33" s="3"/>
      <c r="P33" s="3"/>
      <c r="Q33" s="3"/>
      <c r="R33" s="3"/>
      <c r="S33" s="3"/>
      <c r="T33" s="3"/>
      <c r="U33" s="3"/>
      <c r="V33" s="3"/>
      <c r="W33" s="3"/>
      <c r="X33" s="3"/>
      <c r="Y33" s="3"/>
      <c r="Z33" s="3"/>
    </row>
    <row r="34" ht="12.75" customHeight="1">
      <c r="A34" s="3"/>
      <c r="B34" s="80" t="s">
        <v>69</v>
      </c>
      <c r="C34" s="3"/>
      <c r="D34" s="3"/>
      <c r="E34" s="3"/>
      <c r="F34" s="3"/>
      <c r="G34" s="3"/>
      <c r="H34" s="3"/>
      <c r="I34" s="3"/>
      <c r="J34" s="3"/>
      <c r="K34" s="3"/>
      <c r="L34" s="3"/>
      <c r="M34" s="3"/>
      <c r="N34" s="3"/>
      <c r="O34" s="3"/>
      <c r="P34" s="3"/>
      <c r="Q34" s="3"/>
      <c r="R34" s="3"/>
      <c r="S34" s="3"/>
      <c r="T34" s="3"/>
      <c r="U34" s="3"/>
      <c r="V34" s="3"/>
      <c r="W34" s="3"/>
      <c r="X34" s="3"/>
      <c r="Y34" s="3"/>
      <c r="Z34" s="3"/>
    </row>
    <row r="35" ht="12.75" customHeight="1">
      <c r="A35" s="3"/>
      <c r="B35" s="80" t="s">
        <v>70</v>
      </c>
      <c r="C35" s="3"/>
      <c r="D35" s="3"/>
      <c r="E35" s="3"/>
      <c r="F35" s="3"/>
      <c r="G35" s="3"/>
      <c r="H35" s="3"/>
      <c r="I35" s="3"/>
      <c r="J35" s="3"/>
      <c r="K35" s="3"/>
      <c r="L35" s="3"/>
      <c r="M35" s="3"/>
      <c r="N35" s="3"/>
      <c r="O35" s="3"/>
      <c r="P35" s="3"/>
      <c r="Q35" s="3"/>
      <c r="R35" s="3"/>
      <c r="S35" s="3"/>
      <c r="T35" s="3"/>
      <c r="U35" s="3"/>
      <c r="V35" s="3"/>
      <c r="W35" s="3"/>
      <c r="X35" s="3"/>
      <c r="Y35" s="3"/>
      <c r="Z35" s="3"/>
    </row>
    <row r="36" ht="12.75" customHeight="1">
      <c r="A36" s="3"/>
      <c r="B36" s="80" t="s">
        <v>71</v>
      </c>
      <c r="C36" s="3"/>
      <c r="D36" s="3"/>
      <c r="E36" s="3"/>
      <c r="F36" s="3"/>
      <c r="G36" s="3"/>
      <c r="H36" s="3"/>
      <c r="I36" s="3"/>
      <c r="J36" s="3"/>
      <c r="K36" s="3"/>
      <c r="L36" s="3"/>
      <c r="M36" s="3"/>
      <c r="N36" s="3"/>
      <c r="O36" s="3"/>
      <c r="P36" s="3"/>
      <c r="Q36" s="3"/>
      <c r="R36" s="3"/>
      <c r="S36" s="3"/>
      <c r="T36" s="3"/>
      <c r="U36" s="3"/>
      <c r="V36" s="3"/>
      <c r="W36" s="3"/>
      <c r="X36" s="3"/>
      <c r="Y36" s="3"/>
      <c r="Z36" s="3"/>
    </row>
    <row r="37" ht="12.75" customHeight="1">
      <c r="A37" s="3"/>
      <c r="B37" s="80" t="s">
        <v>72</v>
      </c>
      <c r="C37" s="3"/>
      <c r="D37" s="3"/>
      <c r="E37" s="3"/>
      <c r="F37" s="3"/>
      <c r="G37" s="3"/>
      <c r="H37" s="3"/>
      <c r="I37" s="3"/>
      <c r="J37" s="3"/>
      <c r="K37" s="3"/>
      <c r="L37" s="3"/>
      <c r="M37" s="3"/>
      <c r="N37" s="3"/>
      <c r="O37" s="3"/>
      <c r="P37" s="3"/>
      <c r="Q37" s="3"/>
      <c r="R37" s="3"/>
      <c r="S37" s="3"/>
      <c r="T37" s="3"/>
      <c r="U37" s="3"/>
      <c r="V37" s="3"/>
      <c r="W37" s="3"/>
      <c r="X37" s="3"/>
      <c r="Y37" s="3"/>
      <c r="Z37" s="3"/>
    </row>
    <row r="38" ht="12.75" customHeight="1">
      <c r="A38" s="3"/>
      <c r="B38" s="80"/>
      <c r="C38" s="3"/>
      <c r="D38" s="3"/>
      <c r="E38" s="3"/>
      <c r="F38" s="3"/>
      <c r="G38" s="3"/>
      <c r="H38" s="3"/>
      <c r="I38" s="3"/>
      <c r="J38" s="3"/>
      <c r="K38" s="3"/>
      <c r="L38" s="3"/>
      <c r="M38" s="3"/>
      <c r="N38" s="3"/>
      <c r="O38" s="3"/>
      <c r="P38" s="3"/>
      <c r="Q38" s="3"/>
      <c r="R38" s="3"/>
      <c r="S38" s="3"/>
      <c r="T38" s="3"/>
      <c r="U38" s="3"/>
      <c r="V38" s="3"/>
      <c r="W38" s="3"/>
      <c r="X38" s="3"/>
      <c r="Y38" s="3"/>
      <c r="Z38" s="3"/>
    </row>
    <row r="39" ht="12.75" customHeight="1">
      <c r="A39" s="84"/>
      <c r="B39" s="85"/>
      <c r="C39" s="84"/>
      <c r="D39" s="84"/>
      <c r="E39" s="86"/>
      <c r="F39" s="3"/>
      <c r="G39" s="3"/>
      <c r="H39" s="3"/>
      <c r="I39" s="3"/>
      <c r="J39" s="3"/>
      <c r="K39" s="3"/>
      <c r="L39" s="3"/>
      <c r="M39" s="3"/>
      <c r="N39" s="3"/>
      <c r="O39" s="3"/>
      <c r="P39" s="3"/>
      <c r="Q39" s="3"/>
      <c r="R39" s="3"/>
      <c r="S39" s="3"/>
      <c r="T39" s="3"/>
      <c r="U39" s="3"/>
      <c r="V39" s="3"/>
      <c r="W39" s="3"/>
      <c r="X39" s="3"/>
      <c r="Y39" s="3"/>
      <c r="Z39" s="3"/>
    </row>
    <row r="40" ht="12.75" customHeight="1">
      <c r="A40" s="87"/>
      <c r="B40" s="88"/>
      <c r="C40" s="89"/>
      <c r="D40" s="84"/>
      <c r="E40" s="86"/>
      <c r="F40" s="3"/>
      <c r="G40" s="3"/>
      <c r="H40" s="3"/>
      <c r="I40" s="3"/>
      <c r="J40" s="3"/>
      <c r="K40" s="3"/>
      <c r="L40" s="3"/>
      <c r="M40" s="3"/>
      <c r="N40" s="3"/>
      <c r="O40" s="3"/>
      <c r="P40" s="3"/>
      <c r="Q40" s="3"/>
      <c r="R40" s="3"/>
      <c r="S40" s="3"/>
      <c r="T40" s="3"/>
      <c r="U40" s="3"/>
      <c r="V40" s="3"/>
      <c r="W40" s="3"/>
      <c r="X40" s="3"/>
      <c r="Y40" s="3"/>
      <c r="Z40" s="3"/>
    </row>
    <row r="41" ht="12.75" customHeight="1">
      <c r="A41" s="84"/>
      <c r="B41" s="84"/>
      <c r="C41" s="84"/>
      <c r="D41" s="84"/>
      <c r="E41" s="84"/>
      <c r="F41" s="3"/>
      <c r="G41" s="3"/>
      <c r="H41" s="3"/>
      <c r="I41" s="3"/>
      <c r="J41" s="3"/>
      <c r="K41" s="3"/>
      <c r="L41" s="3"/>
      <c r="M41" s="3"/>
      <c r="N41" s="3"/>
      <c r="O41" s="3"/>
      <c r="P41" s="3"/>
      <c r="Q41" s="3"/>
      <c r="R41" s="3"/>
      <c r="S41" s="3"/>
      <c r="T41" s="3"/>
      <c r="U41" s="3"/>
      <c r="V41" s="3"/>
      <c r="W41" s="3"/>
      <c r="X41" s="3"/>
      <c r="Y41" s="3"/>
      <c r="Z41" s="3"/>
    </row>
    <row r="42" ht="12.75" customHeight="1">
      <c r="A42" s="90"/>
      <c r="B42" s="91"/>
      <c r="C42" s="92"/>
      <c r="D42" s="92"/>
      <c r="E42" s="92"/>
      <c r="F42" s="40"/>
      <c r="G42" s="40"/>
      <c r="H42" s="40"/>
      <c r="I42" s="40"/>
      <c r="J42" s="40"/>
      <c r="K42" s="40"/>
      <c r="L42" s="40"/>
      <c r="M42" s="40"/>
      <c r="N42" s="40"/>
      <c r="O42" s="40"/>
      <c r="P42" s="40"/>
      <c r="Q42" s="40"/>
      <c r="R42" s="40"/>
      <c r="S42" s="40"/>
      <c r="T42" s="40"/>
      <c r="U42" s="40"/>
      <c r="V42" s="40"/>
      <c r="W42" s="40"/>
      <c r="X42" s="40"/>
      <c r="Y42" s="40"/>
      <c r="Z42" s="40"/>
    </row>
    <row r="43" ht="12.75" customHeight="1">
      <c r="A43" s="92"/>
      <c r="B43" s="93"/>
      <c r="C43" s="92"/>
      <c r="D43" s="92"/>
      <c r="E43" s="94"/>
      <c r="F43" s="40"/>
      <c r="G43" s="40"/>
      <c r="H43" s="40"/>
      <c r="I43" s="40"/>
      <c r="J43" s="40"/>
      <c r="K43" s="40"/>
      <c r="L43" s="40"/>
      <c r="M43" s="40"/>
      <c r="N43" s="40"/>
      <c r="O43" s="40"/>
      <c r="P43" s="40"/>
      <c r="Q43" s="40"/>
      <c r="R43" s="40"/>
      <c r="S43" s="40"/>
      <c r="T43" s="40"/>
      <c r="U43" s="40"/>
      <c r="V43" s="40"/>
      <c r="W43" s="40"/>
      <c r="X43" s="40"/>
      <c r="Y43" s="40"/>
      <c r="Z43" s="40"/>
    </row>
    <row r="44" ht="12.75" customHeight="1">
      <c r="A44" s="90"/>
      <c r="B44" s="91"/>
      <c r="C44" s="92"/>
      <c r="D44" s="92"/>
      <c r="E44" s="92"/>
      <c r="F44" s="40"/>
      <c r="G44" s="40"/>
      <c r="H44" s="40"/>
      <c r="I44" s="40"/>
      <c r="J44" s="40"/>
      <c r="K44" s="40"/>
      <c r="L44" s="40"/>
      <c r="M44" s="40"/>
      <c r="N44" s="40"/>
      <c r="O44" s="40"/>
      <c r="P44" s="40"/>
      <c r="Q44" s="40"/>
      <c r="R44" s="40"/>
      <c r="S44" s="40"/>
      <c r="T44" s="40"/>
      <c r="U44" s="40"/>
      <c r="V44" s="40"/>
      <c r="W44" s="40"/>
      <c r="X44" s="40"/>
      <c r="Y44" s="40"/>
      <c r="Z44" s="40"/>
    </row>
    <row r="45" ht="12.75" customHeight="1">
      <c r="A45" s="92"/>
      <c r="B45" s="93"/>
      <c r="C45" s="92"/>
      <c r="D45" s="92"/>
      <c r="E45" s="94"/>
      <c r="F45" s="40"/>
      <c r="G45" s="40"/>
      <c r="H45" s="40"/>
      <c r="I45" s="40"/>
      <c r="J45" s="40"/>
      <c r="K45" s="40"/>
      <c r="L45" s="40"/>
      <c r="M45" s="40"/>
      <c r="N45" s="40"/>
      <c r="O45" s="40"/>
      <c r="P45" s="40"/>
      <c r="Q45" s="40"/>
      <c r="R45" s="40"/>
      <c r="S45" s="40"/>
      <c r="T45" s="40"/>
      <c r="U45" s="40"/>
      <c r="V45" s="40"/>
      <c r="W45" s="40"/>
      <c r="X45" s="40"/>
      <c r="Y45" s="40"/>
      <c r="Z45" s="40"/>
    </row>
    <row r="46" ht="12.75" customHeight="1">
      <c r="A46" s="90"/>
      <c r="B46" s="91"/>
      <c r="C46" s="92"/>
      <c r="D46" s="92"/>
      <c r="E46" s="92"/>
      <c r="F46" s="40"/>
      <c r="G46" s="40"/>
      <c r="H46" s="40"/>
      <c r="I46" s="40"/>
      <c r="J46" s="40"/>
      <c r="K46" s="40"/>
      <c r="L46" s="40"/>
      <c r="M46" s="40"/>
      <c r="N46" s="40"/>
      <c r="O46" s="40"/>
      <c r="P46" s="40"/>
      <c r="Q46" s="40"/>
      <c r="R46" s="40"/>
      <c r="S46" s="40"/>
      <c r="T46" s="40"/>
      <c r="U46" s="40"/>
      <c r="V46" s="40"/>
      <c r="W46" s="40"/>
      <c r="X46" s="40"/>
      <c r="Y46" s="40"/>
      <c r="Z46" s="40"/>
    </row>
    <row r="47" ht="12.75" customHeight="1">
      <c r="A47" s="92"/>
      <c r="B47" s="93"/>
      <c r="C47" s="92"/>
      <c r="D47" s="92"/>
      <c r="E47" s="94"/>
      <c r="F47" s="40"/>
      <c r="G47" s="40"/>
      <c r="H47" s="40"/>
      <c r="I47" s="40"/>
      <c r="J47" s="40"/>
      <c r="K47" s="40"/>
      <c r="L47" s="40"/>
      <c r="M47" s="40"/>
      <c r="N47" s="40"/>
      <c r="O47" s="40"/>
      <c r="P47" s="40"/>
      <c r="Q47" s="40"/>
      <c r="R47" s="40"/>
      <c r="S47" s="40"/>
      <c r="T47" s="40"/>
      <c r="U47" s="40"/>
      <c r="V47" s="40"/>
      <c r="W47" s="40"/>
      <c r="X47" s="40"/>
      <c r="Y47" s="40"/>
      <c r="Z47" s="40"/>
    </row>
    <row r="48" ht="12.75" customHeight="1">
      <c r="A48" s="90"/>
      <c r="B48" s="91"/>
      <c r="C48" s="92"/>
      <c r="D48" s="92"/>
      <c r="E48" s="94"/>
      <c r="F48" s="40"/>
      <c r="G48" s="40"/>
      <c r="H48" s="40"/>
      <c r="I48" s="40"/>
      <c r="J48" s="40"/>
      <c r="K48" s="40"/>
      <c r="L48" s="40"/>
      <c r="M48" s="40"/>
      <c r="N48" s="40"/>
      <c r="O48" s="40"/>
      <c r="P48" s="40"/>
      <c r="Q48" s="40"/>
      <c r="R48" s="40"/>
      <c r="S48" s="40"/>
      <c r="T48" s="40"/>
      <c r="U48" s="40"/>
      <c r="V48" s="40"/>
      <c r="W48" s="40"/>
      <c r="X48" s="40"/>
      <c r="Y48" s="40"/>
      <c r="Z48" s="40"/>
    </row>
    <row r="49" ht="12.75" customHeight="1">
      <c r="A49" s="84"/>
      <c r="B49" s="84"/>
      <c r="C49" s="84"/>
      <c r="D49" s="84"/>
      <c r="E49" s="95"/>
      <c r="F49" s="3"/>
      <c r="G49" s="3"/>
      <c r="H49" s="3"/>
      <c r="I49" s="3"/>
      <c r="J49" s="3"/>
      <c r="K49" s="3"/>
      <c r="L49" s="3"/>
      <c r="M49" s="3"/>
      <c r="N49" s="3"/>
      <c r="O49" s="3"/>
      <c r="P49" s="3"/>
      <c r="Q49" s="3"/>
      <c r="R49" s="3"/>
      <c r="S49" s="3"/>
      <c r="T49" s="3"/>
      <c r="U49" s="3"/>
      <c r="V49" s="3"/>
      <c r="W49" s="3"/>
      <c r="X49" s="3"/>
      <c r="Y49" s="3"/>
      <c r="Z49" s="3"/>
    </row>
    <row r="50" ht="12.75" customHeight="1">
      <c r="A50" s="84"/>
      <c r="B50" s="84"/>
      <c r="C50" s="84"/>
      <c r="D50" s="84"/>
      <c r="E50" s="96"/>
      <c r="F50" s="3"/>
      <c r="G50" s="3"/>
      <c r="H50" s="3"/>
      <c r="I50" s="3"/>
      <c r="J50" s="3"/>
      <c r="K50" s="3"/>
      <c r="L50" s="3"/>
      <c r="M50" s="3"/>
      <c r="N50" s="3"/>
      <c r="O50" s="3"/>
      <c r="P50" s="3"/>
      <c r="Q50" s="3"/>
      <c r="R50" s="3"/>
      <c r="S50" s="3"/>
      <c r="T50" s="3"/>
      <c r="U50" s="3"/>
      <c r="V50" s="3"/>
      <c r="W50" s="3"/>
      <c r="X50" s="3"/>
      <c r="Y50" s="3"/>
      <c r="Z50" s="3"/>
    </row>
    <row r="51" ht="12.75" customHeight="1">
      <c r="A51" s="3"/>
      <c r="B51" s="3"/>
      <c r="C51" s="3"/>
      <c r="D51" s="3"/>
      <c r="E51" s="97"/>
      <c r="F51" s="3"/>
      <c r="G51" s="3"/>
      <c r="H51" s="3"/>
      <c r="I51" s="3"/>
      <c r="J51" s="3"/>
      <c r="K51" s="3"/>
      <c r="L51" s="3"/>
      <c r="M51" s="3"/>
      <c r="N51" s="3"/>
      <c r="O51" s="3"/>
      <c r="P51" s="3"/>
      <c r="Q51" s="3"/>
      <c r="R51" s="3"/>
      <c r="S51" s="3"/>
      <c r="T51" s="3"/>
      <c r="U51" s="3"/>
      <c r="V51" s="3"/>
      <c r="W51" s="3"/>
      <c r="X51" s="3"/>
      <c r="Y51" s="3"/>
      <c r="Z51" s="3"/>
    </row>
    <row r="52" ht="12.75"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2.75"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2.75"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2.75"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2.75"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2.75"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2.75"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2.75"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2.75"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2.75"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2.75"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2.75"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2.75"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2.75"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2.75"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2.75"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2.75"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2.75"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2.75"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2.75"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2.75"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2.75"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2.75"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2.75"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2.75"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2.75"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2.75"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2.75"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2.75"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2.75"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2.75"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2.75"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2.75"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2.75"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2.75"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2.75"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2.75"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2.75"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2.75"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2.75"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2.75"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2.75"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2.75"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2.75"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2.75"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2.75"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2.75"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2.75"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2.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2.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2.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2.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2.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2.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2.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2.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2.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2.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2.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2.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2.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2.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2.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2.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2.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2.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2.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2.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2.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2.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2.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2.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2.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2.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2.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2.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2.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2.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2.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2.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2.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2.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2.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2.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2.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2.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2.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2.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2.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2.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2.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2.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2.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2.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2.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2.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2.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2.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2.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2.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2.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2.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2.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2.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2.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2.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2.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2.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2.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2.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2.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2.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2.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2.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2.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2.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2.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2.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2.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2.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2.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2.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2.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2.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2.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2.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2.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2.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2.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2.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2.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2.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2.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2.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2.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2.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2.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2.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2.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2.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2.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2.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2.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2.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2.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2.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2.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2.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2.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2.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2.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2.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2.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2.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2.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2.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2.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2.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2.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2.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2.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2.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2.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2.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2.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2.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2.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2.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2.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2.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2.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2.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2.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2.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2.75"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2.75"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2.75"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2.75"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2.75"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2.75"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2.75"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2.75"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2.75"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2.75"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2.75"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2.75"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2.75"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2.75"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2.75"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2.75"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2.75"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2.75"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2.75"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2.75"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2.75"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2.75"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2.75"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2.75"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ht="12.75"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ht="12.75"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ht="12.75"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ht="12.75"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ht="12.75"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ht="12.75"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ht="12.75"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ht="12.75"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ht="12.75"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ht="12.75"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ht="12.75"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ht="12.75"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ht="12.75"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ht="12.75"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ht="12.75"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ht="12.75"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ht="12.75"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ht="12.75"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ht="12.75"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ht="12.75"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ht="12.75"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ht="12.75"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ht="12.7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ht="12.7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ht="12.7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ht="12.7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ht="12.7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ht="12.75"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ht="12.75"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ht="12.75"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ht="12.75"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ht="12.75"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ht="12.75"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ht="12.75"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ht="12.75"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ht="12.75"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ht="12.75"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ht="12.75"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ht="12.75"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ht="12.75"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ht="12.75"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ht="12.75"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ht="12.75"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ht="12.75"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ht="12.75"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ht="12.75"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ht="12.75"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ht="12.75"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ht="12.75"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ht="12.75"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ht="12.75"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ht="12.75"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ht="12.75"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ht="12.75"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ht="12.75"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ht="12.75"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ht="12.75"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ht="12.75"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ht="12.75"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ht="12.75"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ht="12.75"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ht="12.75"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ht="12.75"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ht="12.75"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ht="12.75"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ht="12.75"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ht="12.75"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ht="12.75"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ht="12.75"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ht="12.75"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ht="12.75"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ht="12.75"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ht="12.75"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ht="12.75"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ht="12.75"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ht="12.75"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ht="12.75"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ht="12.75"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ht="12.75"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ht="12.75"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ht="12.75"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ht="12.75"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ht="12.75"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ht="12.75"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ht="12.75"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ht="12.75"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ht="12.75"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ht="12.75"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ht="12.75"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ht="12.75"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ht="12.75"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ht="12.75"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ht="12.75"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ht="12.75"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ht="12.75"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ht="12.75"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ht="12.75"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ht="12.75"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ht="12.75"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ht="12.75"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ht="12.75"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ht="12.75"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ht="12.75"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ht="12.75"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ht="12.75"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ht="12.75"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ht="12.75"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ht="12.75"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ht="12.75"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ht="12.75"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ht="12.75"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ht="12.75"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ht="12.75"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ht="12.75"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ht="12.75"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ht="12.75"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ht="12.75"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ht="12.75"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ht="12.75"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ht="12.75"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ht="12.75"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ht="12.75"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ht="12.75"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ht="12.75"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ht="12.75"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ht="12.75"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ht="12.75"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ht="12.75"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ht="12.75"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ht="12.75"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ht="12.75"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ht="12.75"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ht="12.75"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ht="12.75"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ht="12.75"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ht="12.75"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ht="12.75"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ht="12.75"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ht="12.75"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ht="12.75"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ht="12.75"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ht="12.75"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ht="12.75"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ht="12.75"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ht="12.75"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ht="12.75"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ht="12.75"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ht="12.75"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ht="12.75"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ht="12.75"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ht="12.75"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ht="12.75"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ht="12.75"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ht="12.75"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ht="12.75"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ht="12.75"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ht="12.75"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ht="12.75"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ht="12.75"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ht="12.75"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ht="12.75"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ht="12.75"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ht="12.75"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ht="12.75"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ht="12.75"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ht="12.75"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ht="12.75"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ht="12.75"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ht="12.75"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ht="12.75"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ht="12.75"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ht="12.75"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ht="12.75"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ht="12.75"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ht="12.75"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ht="12.75"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ht="12.75"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ht="12.75"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ht="12.75"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ht="12.75"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ht="12.75"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ht="12.75"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ht="12.75"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ht="12.75"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ht="12.75"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ht="12.75"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ht="12.75"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ht="12.75"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ht="12.75"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ht="12.75"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ht="12.75"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ht="12.75"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ht="12.75"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ht="12.75"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ht="12.75"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ht="12.75"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ht="12.75"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ht="12.75"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ht="12.75"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ht="12.75"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ht="12.75"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ht="12.75"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ht="12.75"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ht="12.75"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ht="12.75"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ht="12.75"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ht="12.75"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ht="12.75"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ht="12.75"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ht="12.75"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ht="12.75"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ht="12.75"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ht="12.75"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ht="12.75"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ht="12.75"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ht="12.75"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ht="12.75"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ht="12.75"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ht="12.75"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ht="12.75"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ht="12.75"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ht="12.75"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ht="12.75"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ht="12.75"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ht="12.75"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ht="12.75"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ht="12.75"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ht="12.75"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ht="12.75"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ht="12.75"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ht="12.75"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ht="12.75"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ht="12.75"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ht="12.75"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ht="12.75"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ht="12.75"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ht="12.75"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ht="12.75"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ht="12.75"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ht="12.75"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ht="12.75"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ht="12.75"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ht="12.75"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ht="12.75"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ht="12.75"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ht="12.75"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ht="12.75"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ht="12.75"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ht="12.75"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ht="12.75"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ht="12.75"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ht="12.75"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ht="12.75"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ht="12.75"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ht="12.75"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ht="12.75"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ht="12.75"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ht="12.75"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ht="12.75"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ht="12.75"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ht="12.75"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ht="12.75"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ht="12.75"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ht="12.75"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ht="12.75"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ht="12.75"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ht="12.75"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ht="12.75"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ht="12.75"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ht="12.75"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ht="12.75"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ht="12.75"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ht="12.75"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ht="12.75"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ht="12.75"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ht="12.75"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ht="12.75"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ht="12.75"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ht="12.75"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ht="12.75"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ht="12.75"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ht="12.75"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ht="12.75"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ht="12.75"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ht="12.75"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ht="12.75"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ht="12.75"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ht="12.75"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ht="12.75"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ht="12.75"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ht="12.75"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ht="12.75"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ht="12.75"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ht="12.75"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ht="12.75"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ht="12.75"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ht="12.75"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ht="12.75"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ht="12.75"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ht="12.75"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ht="12.75"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ht="12.75"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ht="12.75"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ht="12.75"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ht="12.75"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ht="12.75"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ht="12.75"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ht="12.75"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ht="12.75"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ht="12.75"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ht="12.75"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ht="12.75"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ht="12.75"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ht="12.75"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ht="12.75"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ht="12.75"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ht="12.75"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ht="12.75"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ht="12.75"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ht="12.75"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ht="12.75"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ht="12.75"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ht="12.75"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ht="12.75"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ht="12.75"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ht="12.75"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ht="12.75"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ht="12.75"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ht="12.75"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ht="12.75"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ht="12.75"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ht="12.75"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ht="12.75"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ht="12.75"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ht="12.75"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ht="12.75"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ht="12.75"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ht="12.75"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ht="12.75"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ht="12.75"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ht="12.75"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ht="12.75"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ht="12.75"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ht="12.75"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ht="12.75"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ht="12.75"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ht="12.75"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ht="12.75"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ht="12.75"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ht="12.75"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ht="12.75"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ht="12.75"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ht="12.75"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ht="12.75"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ht="12.75"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ht="12.75"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ht="12.75"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ht="12.75"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ht="12.75"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ht="12.75"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ht="12.75"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ht="12.75"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ht="12.75"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ht="12.75"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ht="12.75"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ht="12.75"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ht="12.75"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ht="12.75"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ht="12.75"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ht="12.75"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ht="12.75"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ht="12.75"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ht="12.75"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ht="12.75"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ht="12.75"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ht="12.75"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ht="12.75"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ht="12.75"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ht="12.75"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ht="12.75"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ht="12.75"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ht="12.75"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ht="12.75"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ht="12.75"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ht="12.75"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ht="12.75"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ht="12.75"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ht="12.75"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ht="12.75"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ht="12.75"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ht="12.75"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ht="12.75"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ht="12.75"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ht="12.75"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ht="12.75"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ht="12.75"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ht="12.75"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ht="12.75"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ht="12.75"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ht="12.75"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ht="12.75"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ht="12.75"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ht="12.75"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ht="12.75"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ht="12.75"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ht="12.75"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ht="12.75"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ht="12.75"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ht="12.75"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ht="12.75"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ht="12.75"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ht="12.75"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ht="12.75"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ht="12.75"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ht="12.75"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ht="12.75"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ht="12.75"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ht="12.75"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ht="12.75"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ht="12.75"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ht="12.75"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ht="12.75"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ht="12.75"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ht="12.75"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ht="12.75"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ht="12.75"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ht="12.75"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ht="12.75"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ht="12.75"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ht="12.75"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ht="12.75"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ht="12.75"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ht="12.75"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ht="12.75"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ht="12.75"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ht="12.75"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ht="12.75"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ht="12.75"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ht="12.75"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ht="12.75"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ht="12.75"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ht="12.75"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ht="12.75"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ht="12.75"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ht="12.75"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ht="12.75"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ht="12.75"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ht="12.75"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ht="12.75"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ht="12.75"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ht="12.75"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ht="12.75"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ht="12.75"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ht="12.75"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ht="12.75"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ht="12.75"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ht="12.75"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ht="12.75"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ht="12.75"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ht="12.75"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ht="12.75"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ht="12.75"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ht="12.75"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ht="12.75"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ht="12.75"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ht="12.75"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ht="12.75"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ht="12.75"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ht="12.75"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ht="12.75"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ht="12.75"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ht="12.75"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ht="12.75"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ht="12.75"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ht="12.75"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ht="12.75"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ht="12.75"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ht="12.75"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ht="12.75"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ht="12.75"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ht="12.75"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ht="12.75"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ht="12.75"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ht="12.75"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ht="12.75"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ht="12.75"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ht="12.75"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ht="12.75"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ht="12.75"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ht="12.75"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ht="12.75"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ht="12.75"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ht="12.75"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ht="12.75"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ht="12.75"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ht="12.75"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ht="12.75"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ht="12.75"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ht="12.75"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ht="12.75"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ht="12.75"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ht="12.75"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ht="12.75"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ht="12.75"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ht="12.75"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ht="12.75"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ht="12.75"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ht="12.75"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ht="12.75"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ht="12.75"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ht="12.75"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ht="12.75"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ht="12.75"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ht="12.75"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ht="12.75"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ht="12.75"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ht="12.75"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ht="12.75"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ht="12.75"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ht="12.75"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ht="12.75"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ht="12.75"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ht="12.75"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ht="12.75"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ht="12.75"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ht="12.75"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ht="12.75"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ht="12.75"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ht="12.75"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ht="12.75"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ht="12.75"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ht="12.75"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ht="12.75"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ht="12.75"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ht="12.75"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ht="12.75"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ht="12.75"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ht="12.75"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ht="12.75"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ht="12.75"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ht="12.75"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ht="12.75"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ht="12.75"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ht="12.75"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ht="12.75"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ht="12.75"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ht="12.75"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ht="12.75"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ht="12.75"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ht="12.75"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ht="12.75"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ht="12.75"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ht="12.75"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ht="12.75"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ht="12.75"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ht="12.75"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ht="12.75"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ht="12.75"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ht="12.75"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ht="12.75"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ht="12.75"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ht="12.75"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ht="12.75"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ht="12.75"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ht="12.75"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ht="12.75"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ht="12.75"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ht="12.75"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ht="12.75"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ht="12.75"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ht="12.75"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ht="12.75"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ht="12.75"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ht="12.75"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ht="12.75"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ht="12.75"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ht="12.75"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ht="12.75"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ht="12.75"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ht="12.75"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ht="12.75"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ht="12.75"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ht="12.75"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ht="12.75"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ht="12.75"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ht="12.75"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ht="12.75"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ht="12.75"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ht="12.75"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ht="12.75"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ht="12.75"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ht="12.75"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ht="12.75"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ht="12.75"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ht="12.75"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ht="12.75"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ht="12.75"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ht="12.75"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ht="12.75"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ht="12.75"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ht="12.75"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ht="12.75"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ht="12.75"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ht="12.75"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ht="12.75"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ht="12.75"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ht="12.75"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ht="12.75"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ht="12.75"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ht="12.75"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ht="12.75"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ht="12.75"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ht="12.75"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ht="12.75"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ht="12.75"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ht="12.75"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ht="12.75"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ht="12.75"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ht="12.75"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ht="12.75"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ht="12.75"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ht="12.75"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ht="12.75"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ht="12.75"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ht="12.75"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ht="12.75"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ht="12.75"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ht="12.75"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ht="12.75"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ht="12.75"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ht="12.75"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ht="12.75"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ht="12.75"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ht="12.75"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ht="12.75"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ht="12.75"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ht="12.75"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ht="12.75"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ht="12.75"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ht="12.75"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ht="12.75"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ht="12.75"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ht="12.75"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ht="12.75"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ht="12.75"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ht="12.75"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ht="12.75"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ht="12.75"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ht="12.75"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ht="12.75"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ht="12.75"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ht="12.75"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ht="12.75"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ht="12.75"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ht="12.75"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ht="12.75"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ht="12.75"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ht="12.75"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ht="12.75"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ht="12.75"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ht="12.75"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ht="12.75"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ht="12.75"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ht="12.75"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ht="12.75"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ht="12.75"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ht="12.75"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ht="12.75"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ht="12.75"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ht="12.75"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ht="12.75"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ht="12.75"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ht="12.75"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ht="12.75"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ht="12.75"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ht="12.75"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ht="12.75"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ht="12.75"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ht="12.75"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ht="12.75"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ht="12.75"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ht="12.75"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ht="12.75"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ht="12.75"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ht="12.75"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ht="12.75"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ht="12.75"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ht="12.75"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ht="12.75"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ht="12.75"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ht="12.75"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ht="12.75"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ht="12.75"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ht="12.75"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ht="12.75"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ht="12.75"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ht="12.75"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ht="12.75"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ht="12.75"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ht="12.75"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ht="12.75"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ht="12.75"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ht="12.75"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ht="12.75"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ht="12.75"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ht="12.75"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ht="12.75"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ht="12.75"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ht="12.75"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ht="12.75"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ht="12.75"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ht="12.75"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ht="12.75"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ht="12.75"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ht="12.75"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ht="12.75"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ht="12.75"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ht="12.75"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ht="12.75"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ht="12.75"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ht="12.75"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ht="12.75"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ht="12.75"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ht="12.75"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ht="12.75"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ht="12.75"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ht="12.75"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ht="12.75"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ht="12.75"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ht="12.75"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ht="12.75"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ht="12.75"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ht="12.75"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ht="12.75"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ht="12.75"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ht="12.75"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ht="12.75"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ht="12.75"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ht="12.75"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ht="12.75"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ht="12.75"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ht="12.75"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ht="12.75"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ht="12.75"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ht="12.75"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ht="12.75"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ht="12.75"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ht="12.75"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ht="12.75"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ht="12.75"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ht="12.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printOptions/>
  <pageMargins bottom="0.5" footer="0.0" header="0.0" left="0.75" right="0.75" top="0.5"/>
  <pageSetup orientation="portrait"/>
  <drawing r:id="rId1"/>
</worksheet>
</file>