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esleycoppens/Downloads/Divestment site/Fact Book/"/>
    </mc:Choice>
  </mc:AlternateContent>
  <xr:revisionPtr revIDLastSave="0" documentId="13_ncr:1_{3A3C9336-60A4-C442-938D-BD6D88C79976}" xr6:coauthVersionLast="36" xr6:coauthVersionMax="36" xr10:uidLastSave="{00000000-0000-0000-0000-000000000000}"/>
  <bookViews>
    <workbookView xWindow="0" yWindow="460" windowWidth="25440" windowHeight="14500" activeTab="1" xr2:uid="{2EFD6F8F-1998-5448-A17B-26CA1EB1FBC2}"/>
  </bookViews>
  <sheets>
    <sheet name="Cover" sheetId="1" r:id="rId1"/>
    <sheet name="EVtoEQ" sheetId="34" r:id="rId2"/>
    <sheet name="ND" sheetId="9" r:id="rId3"/>
    <sheet name="NWC" sheetId="10" r:id="rId4"/>
  </sheets>
  <definedNames>
    <definedName name="_xlchart.v1.0" hidden="1">(EVtoEQ!$A$6:$A$7,EVtoEQ!$A$11,EVtoEQ!$A$13)</definedName>
    <definedName name="_xlchart.v1.1" hidden="1">(EVtoEQ!$D$6:$D$7,EVtoEQ!$D$11,EVtoEQ!$D$13)</definedName>
    <definedName name="_xlnm.Print_Area" localSheetId="0">Cover!$A$1:$M$27</definedName>
    <definedName name="_xlnm.Print_Area" localSheetId="1">EVtoEQ!$A$1:$H$31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34" l="1"/>
  <c r="B13" i="1" l="1"/>
  <c r="D7" i="34" l="1"/>
  <c r="C10" i="34"/>
  <c r="C9" i="34"/>
  <c r="D17" i="34"/>
  <c r="C17" i="34"/>
  <c r="D11" i="34" l="1"/>
  <c r="D13" i="34" s="1"/>
  <c r="AL17" i="10"/>
  <c r="AK17" i="10"/>
  <c r="AJ17" i="10"/>
  <c r="AI17" i="10"/>
  <c r="AH17" i="10"/>
  <c r="AG17" i="10"/>
  <c r="AF17" i="10"/>
  <c r="AE17" i="10"/>
  <c r="AD17" i="10"/>
  <c r="AC17" i="10"/>
  <c r="AB17" i="10"/>
  <c r="AA17" i="10"/>
  <c r="Z17" i="10"/>
  <c r="Y17" i="10"/>
  <c r="X17" i="10"/>
  <c r="W17" i="10"/>
  <c r="V17" i="10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AL9" i="10" l="1"/>
  <c r="Z9" i="10"/>
  <c r="AO20" i="10"/>
  <c r="AN20" i="10"/>
  <c r="AM20" i="10"/>
  <c r="AO19" i="10"/>
  <c r="AN19" i="10"/>
  <c r="AM19" i="10"/>
  <c r="AO18" i="10"/>
  <c r="AN18" i="10"/>
  <c r="AM18" i="10"/>
  <c r="AO17" i="10"/>
  <c r="AN17" i="10"/>
  <c r="AM17" i="10"/>
  <c r="AO14" i="10"/>
  <c r="AN14" i="10"/>
  <c r="AM14" i="10"/>
  <c r="AO13" i="10"/>
  <c r="AN13" i="10"/>
  <c r="AM13" i="10"/>
  <c r="AO12" i="10"/>
  <c r="AN12" i="10"/>
  <c r="AM12" i="10"/>
  <c r="AO11" i="10"/>
  <c r="AN11" i="10"/>
  <c r="AM11" i="10"/>
  <c r="AO10" i="10"/>
  <c r="AN10" i="10"/>
  <c r="AM10" i="10"/>
  <c r="AO9" i="10"/>
  <c r="AN9" i="10"/>
  <c r="AM9" i="10"/>
  <c r="AO8" i="10"/>
  <c r="AN8" i="10"/>
  <c r="AM8" i="10"/>
  <c r="AO7" i="10"/>
  <c r="AN7" i="10"/>
  <c r="AM7" i="10"/>
  <c r="AO6" i="10"/>
  <c r="AN6" i="10"/>
  <c r="AM6" i="10"/>
  <c r="AK21" i="10" l="1"/>
  <c r="AJ21" i="10"/>
  <c r="AI21" i="10"/>
  <c r="AH21" i="10"/>
  <c r="AG21" i="10"/>
  <c r="AF21" i="10"/>
  <c r="AE21" i="10"/>
  <c r="AD21" i="10"/>
  <c r="AC21" i="10"/>
  <c r="AB21" i="10"/>
  <c r="AA21" i="10"/>
  <c r="AO21" i="10" s="1"/>
  <c r="Z21" i="10"/>
  <c r="X21" i="10"/>
  <c r="W21" i="10"/>
  <c r="V21" i="10"/>
  <c r="U21" i="10"/>
  <c r="T21" i="10"/>
  <c r="S21" i="10"/>
  <c r="R21" i="10"/>
  <c r="Q21" i="10"/>
  <c r="P21" i="10"/>
  <c r="O21" i="10"/>
  <c r="N21" i="10"/>
  <c r="M21" i="10"/>
  <c r="K21" i="10"/>
  <c r="J21" i="10"/>
  <c r="I21" i="10"/>
  <c r="H21" i="10"/>
  <c r="G21" i="10"/>
  <c r="F21" i="10"/>
  <c r="E21" i="10"/>
  <c r="C21" i="10"/>
  <c r="AL21" i="10"/>
  <c r="Y21" i="10"/>
  <c r="L21" i="10"/>
  <c r="D21" i="10"/>
  <c r="AL15" i="10"/>
  <c r="AK9" i="10"/>
  <c r="AK15" i="10" s="1"/>
  <c r="AJ9" i="10"/>
  <c r="AJ15" i="10" s="1"/>
  <c r="AI9" i="10"/>
  <c r="AI15" i="10" s="1"/>
  <c r="AH9" i="10"/>
  <c r="AH15" i="10" s="1"/>
  <c r="AG9" i="10"/>
  <c r="AG15" i="10" s="1"/>
  <c r="AF9" i="10"/>
  <c r="AF15" i="10" s="1"/>
  <c r="AE9" i="10"/>
  <c r="AE15" i="10" s="1"/>
  <c r="AD9" i="10"/>
  <c r="AD15" i="10" s="1"/>
  <c r="AC9" i="10"/>
  <c r="AC15" i="10" s="1"/>
  <c r="AB9" i="10"/>
  <c r="AB15" i="10" s="1"/>
  <c r="AA9" i="10"/>
  <c r="AA15" i="10" s="1"/>
  <c r="Z15" i="10"/>
  <c r="Y9" i="10"/>
  <c r="Y15" i="10" s="1"/>
  <c r="X9" i="10"/>
  <c r="X15" i="10" s="1"/>
  <c r="W9" i="10"/>
  <c r="W15" i="10" s="1"/>
  <c r="V9" i="10"/>
  <c r="V15" i="10" s="1"/>
  <c r="U9" i="10"/>
  <c r="U15" i="10" s="1"/>
  <c r="T9" i="10"/>
  <c r="T15" i="10" s="1"/>
  <c r="S9" i="10"/>
  <c r="S15" i="10" s="1"/>
  <c r="R9" i="10"/>
  <c r="R15" i="10" s="1"/>
  <c r="Q9" i="10"/>
  <c r="Q15" i="10" s="1"/>
  <c r="P9" i="10"/>
  <c r="P15" i="10" s="1"/>
  <c r="O9" i="10"/>
  <c r="O15" i="10" s="1"/>
  <c r="M9" i="10"/>
  <c r="M15" i="10" s="1"/>
  <c r="L9" i="10"/>
  <c r="L15" i="10" s="1"/>
  <c r="K9" i="10"/>
  <c r="K15" i="10" s="1"/>
  <c r="J9" i="10"/>
  <c r="J15" i="10" s="1"/>
  <c r="I9" i="10"/>
  <c r="I15" i="10" s="1"/>
  <c r="H9" i="10"/>
  <c r="H15" i="10" s="1"/>
  <c r="G9" i="10"/>
  <c r="G15" i="10" s="1"/>
  <c r="F9" i="10"/>
  <c r="F15" i="10" s="1"/>
  <c r="E9" i="10"/>
  <c r="E15" i="10" s="1"/>
  <c r="D9" i="10"/>
  <c r="D15" i="10" s="1"/>
  <c r="C9" i="10"/>
  <c r="C15" i="10" s="1"/>
  <c r="N9" i="10"/>
  <c r="AM21" i="10" l="1"/>
  <c r="AN21" i="10"/>
  <c r="AN15" i="10"/>
  <c r="AO15" i="10"/>
  <c r="AM15" i="10"/>
  <c r="Z22" i="10"/>
  <c r="N15" i="10"/>
  <c r="N22" i="10" s="1"/>
  <c r="AL22" i="10"/>
  <c r="F22" i="10"/>
  <c r="J22" i="10"/>
  <c r="R22" i="10"/>
  <c r="V22" i="10"/>
  <c r="Y22" i="10"/>
  <c r="Q22" i="10"/>
  <c r="P22" i="10"/>
  <c r="X22" i="10"/>
  <c r="AH22" i="10"/>
  <c r="AG22" i="10"/>
  <c r="AD22" i="10"/>
  <c r="AF22" i="10"/>
  <c r="H22" i="10"/>
  <c r="I22" i="10"/>
  <c r="L22" i="10"/>
  <c r="AB22" i="10"/>
  <c r="AJ22" i="10"/>
  <c r="G22" i="10"/>
  <c r="O22" i="10"/>
  <c r="W22" i="10"/>
  <c r="AE22" i="10"/>
  <c r="E22" i="10"/>
  <c r="M22" i="10"/>
  <c r="U22" i="10"/>
  <c r="AK22" i="10"/>
  <c r="D22" i="10"/>
  <c r="T22" i="10"/>
  <c r="C22" i="10"/>
  <c r="K22" i="10"/>
  <c r="S22" i="10"/>
  <c r="AA22" i="10"/>
  <c r="AI22" i="10"/>
  <c r="AC22" i="10"/>
  <c r="C14" i="9"/>
  <c r="C15" i="9" s="1"/>
  <c r="C8" i="9"/>
  <c r="AO22" i="10" l="1"/>
  <c r="AO23" i="10" s="1"/>
  <c r="AM22" i="10"/>
  <c r="AM23" i="10" s="1"/>
  <c r="AN22" i="10"/>
  <c r="AN23" i="10" s="1"/>
  <c r="A24" i="10" l="1"/>
  <c r="A16" i="9"/>
</calcChain>
</file>

<file path=xl/sharedStrings.xml><?xml version="1.0" encoding="utf-8"?>
<sst xmlns="http://schemas.openxmlformats.org/spreadsheetml/2006/main" count="57" uniqueCount="45">
  <si>
    <t>DRAFT</t>
  </si>
  <si>
    <t>Net debt overview</t>
  </si>
  <si>
    <t>Normalized net working capital overview</t>
  </si>
  <si>
    <t>Divestopia.com</t>
  </si>
  <si>
    <t>Currency: $ 000</t>
  </si>
  <si>
    <t>Ref</t>
  </si>
  <si>
    <t>Source: Trial balance and annual financial statement</t>
  </si>
  <si>
    <t>Revenues</t>
  </si>
  <si>
    <t>Inventories</t>
  </si>
  <si>
    <t>Trade receivables</t>
  </si>
  <si>
    <t>Trade payables</t>
  </si>
  <si>
    <t>Trade net working capital</t>
  </si>
  <si>
    <t>Payroll liabilities</t>
  </si>
  <si>
    <t>Other taxes payables</t>
  </si>
  <si>
    <t>Income tax payable</t>
  </si>
  <si>
    <t>Other payables</t>
  </si>
  <si>
    <t>Other receivables</t>
  </si>
  <si>
    <t>Cash at banks</t>
  </si>
  <si>
    <t>Long-term loans</t>
  </si>
  <si>
    <t>Adjustments:</t>
  </si>
  <si>
    <t>Source: Management information</t>
  </si>
  <si>
    <t>Reported net debt</t>
  </si>
  <si>
    <t>Debt- or (cash)-like items:</t>
  </si>
  <si>
    <t>Total debt like items</t>
  </si>
  <si>
    <t>Adjusted net debt</t>
  </si>
  <si>
    <t>Corporate income tax payable</t>
  </si>
  <si>
    <t>One-off IT advisory cost payable</t>
  </si>
  <si>
    <t>Accrued interest</t>
  </si>
  <si>
    <t>Shareholder payable</t>
  </si>
  <si>
    <t>Reported net working capital</t>
  </si>
  <si>
    <t>Total adjustments</t>
  </si>
  <si>
    <t>Adjusted net working capital</t>
  </si>
  <si>
    <t>Averages</t>
  </si>
  <si>
    <t>L3M</t>
  </si>
  <si>
    <t>L6M</t>
  </si>
  <si>
    <t>LTM</t>
  </si>
  <si>
    <t>Variance with Dec19 NWC</t>
  </si>
  <si>
    <t>Enterprise value to equity value bridge</t>
  </si>
  <si>
    <t>Enterprise value</t>
  </si>
  <si>
    <t>Normal NWC</t>
  </si>
  <si>
    <t>NWC variance adjustment</t>
  </si>
  <si>
    <t>Actual NWC at Dec19</t>
  </si>
  <si>
    <t>Equity value</t>
  </si>
  <si>
    <t>Divestopia - Enterprise value to equity value bridge</t>
  </si>
  <si>
    <t>Valuation drivers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</si>
</sst>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#,##0_);\(#,##0\)"/>
    <numFmt numFmtId="166" formatCode="mmmyy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9"/>
      <color theme="4"/>
      <name val="Calibri"/>
      <family val="2"/>
      <scheme val="minor"/>
    </font>
    <font>
      <i/>
      <u/>
      <sz val="12"/>
      <color theme="10"/>
      <name val="Calibri"/>
      <family val="2"/>
      <scheme val="minor"/>
    </font>
    <font>
      <i/>
      <u/>
      <sz val="12"/>
      <color indexed="30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14" fontId="5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2"/>
    <xf numFmtId="0" fontId="0" fillId="0" borderId="1" xfId="0" applyBorder="1"/>
    <xf numFmtId="0" fontId="13" fillId="0" borderId="0" xfId="0" applyFont="1"/>
    <xf numFmtId="0" fontId="7" fillId="0" borderId="1" xfId="0" applyFont="1" applyBorder="1"/>
    <xf numFmtId="164" fontId="0" fillId="0" borderId="0" xfId="1" applyNumberFormat="1" applyFont="1"/>
    <xf numFmtId="164" fontId="2" fillId="0" borderId="0" xfId="1" applyNumberFormat="1" applyFont="1"/>
    <xf numFmtId="164" fontId="0" fillId="0" borderId="1" xfId="1" applyNumberFormat="1" applyFont="1" applyBorder="1"/>
    <xf numFmtId="0" fontId="10" fillId="2" borderId="2" xfId="0" applyFont="1" applyFill="1" applyBorder="1"/>
    <xf numFmtId="166" fontId="11" fillId="2" borderId="2" xfId="0" applyNumberFormat="1" applyFont="1" applyFill="1" applyBorder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Border="1"/>
    <xf numFmtId="164" fontId="2" fillId="3" borderId="2" xfId="1" applyNumberFormat="1" applyFont="1" applyFill="1" applyBorder="1"/>
    <xf numFmtId="0" fontId="2" fillId="3" borderId="2" xfId="0" applyFont="1" applyFill="1" applyBorder="1"/>
    <xf numFmtId="0" fontId="14" fillId="0" borderId="0" xfId="2" applyFont="1"/>
    <xf numFmtId="0" fontId="15" fillId="0" borderId="0" xfId="0" applyFont="1"/>
    <xf numFmtId="0" fontId="12" fillId="2" borderId="2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64" fontId="7" fillId="0" borderId="0" xfId="1" applyNumberFormat="1" applyFont="1"/>
    <xf numFmtId="164" fontId="2" fillId="3" borderId="10" xfId="1" applyNumberFormat="1" applyFont="1" applyFill="1" applyBorder="1"/>
    <xf numFmtId="164" fontId="2" fillId="3" borderId="11" xfId="1" applyNumberFormat="1" applyFont="1" applyFill="1" applyBorder="1"/>
    <xf numFmtId="0" fontId="0" fillId="0" borderId="0" xfId="0" applyFont="1" applyAlignment="1">
      <alignment horizontal="center"/>
    </xf>
    <xf numFmtId="166" fontId="11" fillId="2" borderId="1" xfId="0" applyNumberFormat="1" applyFont="1" applyFill="1" applyBorder="1" applyAlignment="1">
      <alignment horizontal="right"/>
    </xf>
    <xf numFmtId="166" fontId="11" fillId="2" borderId="6" xfId="0" applyNumberFormat="1" applyFont="1" applyFill="1" applyBorder="1" applyAlignment="1">
      <alignment horizontal="right"/>
    </xf>
    <xf numFmtId="166" fontId="11" fillId="2" borderId="7" xfId="0" applyNumberFormat="1" applyFont="1" applyFill="1" applyBorder="1" applyAlignment="1">
      <alignment horizontal="right"/>
    </xf>
    <xf numFmtId="164" fontId="0" fillId="0" borderId="8" xfId="1" applyNumberFormat="1" applyFont="1" applyBorder="1"/>
    <xf numFmtId="164" fontId="0" fillId="0" borderId="0" xfId="1" applyNumberFormat="1" applyFont="1" applyBorder="1"/>
    <xf numFmtId="164" fontId="0" fillId="0" borderId="9" xfId="1" applyNumberFormat="1" applyFont="1" applyBorder="1"/>
    <xf numFmtId="164" fontId="7" fillId="0" borderId="8" xfId="1" applyNumberFormat="1" applyFont="1" applyBorder="1"/>
    <xf numFmtId="164" fontId="7" fillId="0" borderId="0" xfId="1" applyNumberFormat="1" applyFont="1" applyBorder="1"/>
    <xf numFmtId="164" fontId="7" fillId="0" borderId="9" xfId="1" applyNumberFormat="1" applyFont="1" applyBorder="1"/>
    <xf numFmtId="164" fontId="7" fillId="0" borderId="12" xfId="0" applyNumberFormat="1" applyFont="1" applyBorder="1"/>
    <xf numFmtId="164" fontId="7" fillId="0" borderId="13" xfId="0" applyNumberFormat="1" applyFont="1" applyBorder="1"/>
    <xf numFmtId="164" fontId="7" fillId="0" borderId="14" xfId="0" applyNumberFormat="1" applyFont="1" applyBorder="1"/>
    <xf numFmtId="166" fontId="17" fillId="2" borderId="3" xfId="0" applyNumberFormat="1" applyFont="1" applyFill="1" applyBorder="1" applyAlignment="1">
      <alignment horizontal="center"/>
    </xf>
    <xf numFmtId="166" fontId="17" fillId="2" borderId="4" xfId="0" applyNumberFormat="1" applyFont="1" applyFill="1" applyBorder="1" applyAlignment="1">
      <alignment horizontal="center"/>
    </xf>
    <xf numFmtId="166" fontId="17" fillId="2" borderId="5" xfId="0" applyNumberFormat="1" applyFont="1" applyFill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plotArea>
      <cx:plotAreaRegion>
        <cx:series layoutId="waterfall" uniqueId="{66F04BDE-245C-8A44-A307-3BD41C539E96}">
          <cx:dataLabels pos="outEnd"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50" b="1"/>
                </a:pPr>
                <a:endParaRPr lang="en-US" sz="105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  <cx:layoutPr>
            <cx:subtotals>
              <cx:idx val="3"/>
            </cx:subtotals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50"/>
            </a:pPr>
            <a:endParaRPr lang="en-US" sz="105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 min="12000"/>
        <cx:majorGridlines/>
        <cx:tickLabels/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050"/>
          </a:pPr>
          <a:endParaRPr lang="en-US" sz="105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  <cx:spPr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divestopia.com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711200</xdr:colOff>
      <xdr:row>22</xdr:row>
      <xdr:rowOff>42333</xdr:rowOff>
    </xdr:from>
    <xdr:to>
      <xdr:col>12</xdr:col>
      <xdr:colOff>647700</xdr:colOff>
      <xdr:row>37</xdr:row>
      <xdr:rowOff>42333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882A43-B59F-6045-B2FA-7A7E15B477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0400" y="5223933"/>
          <a:ext cx="4064000" cy="30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15</xdr:row>
      <xdr:rowOff>63500</xdr:rowOff>
    </xdr:from>
    <xdr:to>
      <xdr:col>7</xdr:col>
      <xdr:colOff>317500</xdr:colOff>
      <xdr:row>30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F7F8C014-2456-984F-A15B-E4013B2C9B4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9850" y="3213100"/>
              <a:ext cx="6864350" cy="2794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50800</xdr:colOff>
      <xdr:row>2</xdr:row>
      <xdr:rowOff>165100</xdr:rowOff>
    </xdr:from>
    <xdr:to>
      <xdr:col>8</xdr:col>
      <xdr:colOff>766234</xdr:colOff>
      <xdr:row>19</xdr:row>
      <xdr:rowOff>177800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69B0B1-C4BC-884E-A3E2-91A115524DF1}"/>
            </a:ext>
          </a:extLst>
        </xdr:cNvPr>
        <xdr:cNvSpPr txBox="1"/>
      </xdr:nvSpPr>
      <xdr:spPr>
        <a:xfrm>
          <a:off x="3429000" y="673100"/>
          <a:ext cx="4842934" cy="3467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Comments:</a:t>
          </a:r>
        </a:p>
        <a:p>
          <a:endParaRPr lang="en-US" sz="1100"/>
        </a:p>
        <a:p>
          <a:r>
            <a:rPr lang="en-US" sz="1100" b="1"/>
            <a:t>1.</a:t>
          </a:r>
          <a:r>
            <a:rPr lang="en-US" sz="1100" b="1" baseline="0"/>
            <a:t> </a:t>
          </a:r>
          <a:r>
            <a:rPr lang="en-US" sz="1100" b="1"/>
            <a:t>Reported net debt</a:t>
          </a:r>
          <a:r>
            <a:rPr lang="en-US" sz="1100"/>
            <a:t>: The reported net debt includes $419</a:t>
          </a:r>
          <a:r>
            <a:rPr lang="en-US" sz="1100" baseline="0"/>
            <a:t>k long-term loan at the Citibank and $361k cash in banks. The cash in banks is freely available.</a:t>
          </a:r>
        </a:p>
        <a:p>
          <a:endParaRPr lang="en-US" sz="1100" baseline="0"/>
        </a:p>
        <a:p>
          <a:r>
            <a:rPr lang="en-US" sz="1100" b="1"/>
            <a:t>2.</a:t>
          </a:r>
          <a:r>
            <a:rPr lang="en-US" sz="1100" b="1" baseline="0"/>
            <a:t> </a:t>
          </a:r>
          <a:r>
            <a:rPr lang="en-US" sz="1100" b="1"/>
            <a:t>Corporate</a:t>
          </a:r>
          <a:r>
            <a:rPr lang="en-US" sz="1100" b="1" baseline="0"/>
            <a:t> income tax payable</a:t>
          </a:r>
          <a:r>
            <a:rPr lang="en-US" sz="1100"/>
            <a:t>: The corporate income tax payable</a:t>
          </a:r>
          <a:r>
            <a:rPr lang="en-US" sz="1100" baseline="0"/>
            <a:t> is the open payable position as of Dec19</a:t>
          </a:r>
          <a:r>
            <a:rPr lang="en-US" sz="1100"/>
            <a:t>. The final tax declaration</a:t>
          </a:r>
          <a:r>
            <a:rPr lang="en-US" sz="1100" baseline="0"/>
            <a:t> has been submitted.</a:t>
          </a:r>
          <a:endParaRPr lang="en-US" sz="1100"/>
        </a:p>
        <a:p>
          <a:endParaRPr lang="en-US" sz="1100"/>
        </a:p>
        <a:p>
          <a:r>
            <a:rPr lang="en-US" sz="1100" b="1"/>
            <a:t>3.</a:t>
          </a:r>
          <a:r>
            <a:rPr lang="en-US" sz="1100" b="1" baseline="0"/>
            <a:t> </a:t>
          </a:r>
          <a:r>
            <a:rPr lang="en-US" sz="1100" b="1"/>
            <a:t>One-off IT advisory cost payable</a:t>
          </a:r>
          <a:r>
            <a:rPr lang="en-US" sz="1100"/>
            <a:t>: During FY18 and FY19,</a:t>
          </a:r>
          <a:r>
            <a:rPr lang="en-US" sz="1100" baseline="0"/>
            <a:t> the Company hired an external advisor for the implementation of a new ERP system</a:t>
          </a:r>
          <a:r>
            <a:rPr lang="en-US" sz="1100"/>
            <a:t>. The total engagement is $125k, of which $20k is still payable at</a:t>
          </a:r>
          <a:r>
            <a:rPr lang="en-US" sz="1100" baseline="0"/>
            <a:t> Dec19.</a:t>
          </a:r>
          <a:endParaRPr lang="en-US" sz="1100"/>
        </a:p>
        <a:p>
          <a:endParaRPr lang="en-US" sz="1100"/>
        </a:p>
        <a:p>
          <a:r>
            <a:rPr lang="en-US" sz="1100" b="1"/>
            <a:t>4.</a:t>
          </a:r>
          <a:r>
            <a:rPr lang="en-US" sz="1100" b="1" baseline="0"/>
            <a:t> </a:t>
          </a:r>
          <a:r>
            <a:rPr lang="en-US" sz="1100" b="1"/>
            <a:t>Accrued interest</a:t>
          </a:r>
          <a:r>
            <a:rPr lang="en-US" sz="1100"/>
            <a:t>: The interest of the long-term loan is accrued as other payables.</a:t>
          </a:r>
        </a:p>
        <a:p>
          <a:endParaRPr lang="en-US" sz="1100"/>
        </a:p>
        <a:p>
          <a:r>
            <a:rPr lang="en-US" sz="1100" b="1"/>
            <a:t>5.</a:t>
          </a:r>
          <a:r>
            <a:rPr lang="en-US" sz="1100" b="1" baseline="0"/>
            <a:t> </a:t>
          </a:r>
          <a:r>
            <a:rPr lang="en-US" sz="1100" b="1"/>
            <a:t>Shareholder payable</a:t>
          </a:r>
          <a:r>
            <a:rPr lang="en-US" sz="1100"/>
            <a:t>: The other</a:t>
          </a:r>
          <a:r>
            <a:rPr lang="en-US" sz="1100" baseline="0"/>
            <a:t> payables include an aged payable to the Shareholder</a:t>
          </a:r>
          <a:r>
            <a:rPr lang="en-US" sz="1100"/>
            <a:t>.</a:t>
          </a:r>
        </a:p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63500</xdr:colOff>
      <xdr:row>2</xdr:row>
      <xdr:rowOff>190500</xdr:rowOff>
    </xdr:from>
    <xdr:to>
      <xdr:col>43</xdr:col>
      <xdr:colOff>787400</xdr:colOff>
      <xdr:row>15</xdr:row>
      <xdr:rowOff>165100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F1832F0-80ED-7648-87AA-272F669E945C}"/>
            </a:ext>
          </a:extLst>
        </xdr:cNvPr>
        <xdr:cNvSpPr txBox="1"/>
      </xdr:nvSpPr>
      <xdr:spPr>
        <a:xfrm>
          <a:off x="7594600" y="698500"/>
          <a:ext cx="2374900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u="sng"/>
            <a:t>Comments:</a:t>
          </a:r>
        </a:p>
        <a:p>
          <a:endParaRPr lang="en-US" sz="1100"/>
        </a:p>
        <a:p>
          <a:r>
            <a:rPr lang="en-US" sz="1100" b="1"/>
            <a:t>1.</a:t>
          </a:r>
          <a:r>
            <a:rPr lang="en-US" sz="1100" b="1" baseline="0"/>
            <a:t> </a:t>
          </a:r>
          <a:r>
            <a:rPr lang="en-US" sz="1100" b="1"/>
            <a:t>Debt-like</a:t>
          </a:r>
          <a:r>
            <a:rPr lang="en-US" sz="1100" b="1" baseline="0"/>
            <a:t> items:</a:t>
          </a:r>
        </a:p>
        <a:p>
          <a:r>
            <a:rPr lang="en-US" sz="1100" b="0" baseline="0"/>
            <a:t>For details on the debt-like items refer to the net debt section.</a:t>
          </a:r>
          <a:r>
            <a:rPr lang="en-US" sz="1100" b="1" baseline="0"/>
            <a:t> </a:t>
          </a:r>
        </a:p>
        <a:p>
          <a:endParaRPr lang="en-US" sz="1100" b="1" baseline="0"/>
        </a:p>
        <a:p>
          <a:r>
            <a:rPr lang="en-US" sz="1100" b="1" baseline="0"/>
            <a:t>2. NWC variance adjustment:</a:t>
          </a:r>
        </a:p>
        <a:p>
          <a:r>
            <a:rPr lang="en-US" sz="1100" b="0" baseline="0"/>
            <a:t>Depending on which average level to consider as normal (e.g., either the last 3 months, last 6 months or last twelve months), the net working capital variance adjustment is $123k, $99k or $107k debt-like, respectively.</a:t>
          </a:r>
          <a:endParaRPr lang="en-US" sz="1100" b="0"/>
        </a:p>
        <a:p>
          <a:endParaRPr lang="en-US" sz="1100"/>
        </a:p>
        <a:p>
          <a:endParaRPr lang="en-US" sz="1100"/>
        </a:p>
        <a:p>
          <a:endParaRPr lang="en-US" sz="110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://www.divestopia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1398C-0046-4D4D-87EF-8F7A694BD3D0}">
  <sheetPr>
    <tabColor theme="1"/>
    <pageSetUpPr fitToPage="1"/>
  </sheetPr>
  <dimension ref="A3:B15"/>
  <sheetViews>
    <sheetView showGridLines="0" zoomScaleNormal="100" workbookViewId="0"/>
  </sheetViews>
  <sheetFormatPr baseColWidth="10" defaultRowHeight="16" x14ac:dyDescent="0.2"/>
  <cols>
    <col min="2" max="2" width="17.6640625" bestFit="1" customWidth="1"/>
  </cols>
  <sheetData>
    <row r="3" spans="1:2" x14ac:dyDescent="0.2">
      <c r="A3" s="22"/>
    </row>
    <row r="9" spans="1:2" ht="47" x14ac:dyDescent="0.55000000000000004">
      <c r="B9" s="3" t="s">
        <v>43</v>
      </c>
    </row>
    <row r="10" spans="1:2" ht="31" x14ac:dyDescent="0.35">
      <c r="B10" s="4" t="s">
        <v>0</v>
      </c>
    </row>
    <row r="13" spans="1:2" ht="26" x14ac:dyDescent="0.3">
      <c r="B13" s="5">
        <f ca="1">TODAY()</f>
        <v>43913</v>
      </c>
    </row>
    <row r="15" spans="1:2" x14ac:dyDescent="0.2">
      <c r="B15" s="8" t="s">
        <v>3</v>
      </c>
    </row>
  </sheetData>
  <hyperlinks>
    <hyperlink ref="B15" r:id="rId1" xr:uid="{90998663-5615-8643-B776-F9A4E40973E1}"/>
  </hyperlinks>
  <pageMargins left="0.70866141732283472" right="0.70866141732283472" top="1.3385826771653544" bottom="0.74803149606299213" header="0.31496062992125984" footer="0.31496062992125984"/>
  <pageSetup paperSize="9" scale="8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31D1-4792-6941-8C9F-5C49680C6295}">
  <sheetPr>
    <tabColor theme="5"/>
    <pageSetUpPr fitToPage="1"/>
  </sheetPr>
  <dimension ref="A1:D17"/>
  <sheetViews>
    <sheetView showGridLines="0" tabSelected="1" zoomScaleNormal="100" workbookViewId="0">
      <selection activeCell="J12" sqref="J12"/>
    </sheetView>
  </sheetViews>
  <sheetFormatPr baseColWidth="10" defaultRowHeight="16" x14ac:dyDescent="0.2"/>
  <cols>
    <col min="1" max="1" width="27.5" customWidth="1"/>
    <col min="2" max="2" width="5.1640625" customWidth="1"/>
  </cols>
  <sheetData>
    <row r="1" spans="1:4" ht="21" x14ac:dyDescent="0.25">
      <c r="A1" s="2" t="s">
        <v>37</v>
      </c>
    </row>
    <row r="2" spans="1:4" ht="19" x14ac:dyDescent="0.25">
      <c r="A2" s="7" t="s">
        <v>44</v>
      </c>
    </row>
    <row r="3" spans="1:4" x14ac:dyDescent="0.2">
      <c r="A3" s="21"/>
    </row>
    <row r="4" spans="1:4" x14ac:dyDescent="0.2">
      <c r="A4" s="9"/>
      <c r="B4" s="9"/>
      <c r="C4" s="9"/>
      <c r="D4" s="9"/>
    </row>
    <row r="5" spans="1:4" x14ac:dyDescent="0.2">
      <c r="A5" s="15" t="s">
        <v>4</v>
      </c>
      <c r="B5" s="23" t="s">
        <v>5</v>
      </c>
      <c r="C5" s="16"/>
      <c r="D5" s="16"/>
    </row>
    <row r="6" spans="1:4" x14ac:dyDescent="0.2">
      <c r="A6" s="1" t="s">
        <v>38</v>
      </c>
      <c r="B6" s="25"/>
      <c r="C6" s="13"/>
      <c r="D6" s="13">
        <v>13000</v>
      </c>
    </row>
    <row r="7" spans="1:4" x14ac:dyDescent="0.2">
      <c r="A7" t="s">
        <v>24</v>
      </c>
      <c r="B7" s="26"/>
      <c r="C7" s="12"/>
      <c r="D7" s="12">
        <f>-ND!C15</f>
        <v>-131</v>
      </c>
    </row>
    <row r="8" spans="1:4" x14ac:dyDescent="0.2">
      <c r="B8" s="26"/>
      <c r="C8" s="12"/>
      <c r="D8" s="12"/>
    </row>
    <row r="9" spans="1:4" x14ac:dyDescent="0.2">
      <c r="A9" t="s">
        <v>39</v>
      </c>
      <c r="B9" s="26"/>
      <c r="C9" s="12">
        <f>NWC!AO22</f>
        <v>504.70833333333331</v>
      </c>
      <c r="D9" s="12"/>
    </row>
    <row r="10" spans="1:4" x14ac:dyDescent="0.2">
      <c r="A10" t="s">
        <v>41</v>
      </c>
      <c r="B10" s="26"/>
      <c r="C10" s="14">
        <f>NWC!AL22</f>
        <v>398</v>
      </c>
      <c r="D10" s="12"/>
    </row>
    <row r="11" spans="1:4" x14ac:dyDescent="0.2">
      <c r="A11" s="1" t="s">
        <v>40</v>
      </c>
      <c r="B11" s="25"/>
      <c r="C11" s="13"/>
      <c r="D11" s="13">
        <f>C10-C9</f>
        <v>-106.70833333333331</v>
      </c>
    </row>
    <row r="12" spans="1:4" x14ac:dyDescent="0.2">
      <c r="B12" s="26"/>
      <c r="C12" s="12"/>
      <c r="D12" s="12"/>
    </row>
    <row r="13" spans="1:4" x14ac:dyDescent="0.2">
      <c r="A13" s="20" t="s">
        <v>42</v>
      </c>
      <c r="B13" s="29"/>
      <c r="C13" s="19"/>
      <c r="D13" s="19">
        <f>SUM(D6:D12)</f>
        <v>12762.291666666666</v>
      </c>
    </row>
    <row r="14" spans="1:4" x14ac:dyDescent="0.2">
      <c r="A14" s="10" t="str">
        <f>A2&amp;" - "&amp;A1</f>
        <v>Valuation drivers - Enterprise value to equity value bridge</v>
      </c>
    </row>
    <row r="15" spans="1:4" x14ac:dyDescent="0.2">
      <c r="A15" s="10" t="s">
        <v>20</v>
      </c>
    </row>
    <row r="17" spans="1:4" hidden="1" x14ac:dyDescent="0.2">
      <c r="A17" t="s">
        <v>7</v>
      </c>
      <c r="C17" t="e">
        <f>#REF!</f>
        <v>#REF!</v>
      </c>
      <c r="D17" t="e">
        <f>#REF!</f>
        <v>#REF!</v>
      </c>
    </row>
  </sheetData>
  <pageMargins left="0.70866141732283472" right="0.70866141732283472" top="1.3385826771653544" bottom="0.74803149606299213" header="0.31496062992125984" footer="0.31496062992125984"/>
  <pageSetup paperSize="9" scale="97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31F62-60F0-EA45-A252-449E7C03C6F7}">
  <sheetPr>
    <tabColor theme="5"/>
    <pageSetUpPr fitToPage="1"/>
  </sheetPr>
  <dimension ref="A1:G17"/>
  <sheetViews>
    <sheetView showGridLines="0" tabSelected="1" zoomScaleNormal="100" workbookViewId="0">
      <selection activeCell="J12" sqref="J12"/>
    </sheetView>
  </sheetViews>
  <sheetFormatPr baseColWidth="10" defaultRowHeight="16" x14ac:dyDescent="0.2"/>
  <cols>
    <col min="1" max="1" width="28.33203125" customWidth="1"/>
    <col min="2" max="2" width="5.1640625" customWidth="1"/>
  </cols>
  <sheetData>
    <row r="1" spans="1:7" ht="21" x14ac:dyDescent="0.25">
      <c r="A1" s="2" t="s">
        <v>1</v>
      </c>
    </row>
    <row r="2" spans="1:7" ht="19" x14ac:dyDescent="0.25">
      <c r="A2" s="7" t="s">
        <v>44</v>
      </c>
    </row>
    <row r="3" spans="1:7" x14ac:dyDescent="0.2">
      <c r="A3" s="21"/>
    </row>
    <row r="4" spans="1:7" x14ac:dyDescent="0.2">
      <c r="A4" s="9"/>
      <c r="B4" s="9"/>
      <c r="C4" s="9"/>
    </row>
    <row r="5" spans="1:7" x14ac:dyDescent="0.2">
      <c r="A5" s="15" t="s">
        <v>4</v>
      </c>
      <c r="B5" s="23" t="s">
        <v>5</v>
      </c>
      <c r="C5" s="16">
        <v>43800</v>
      </c>
    </row>
    <row r="6" spans="1:7" x14ac:dyDescent="0.2">
      <c r="A6" t="s">
        <v>18</v>
      </c>
      <c r="C6" s="12">
        <v>419</v>
      </c>
      <c r="E6" s="12"/>
      <c r="F6" s="12"/>
      <c r="G6" s="12"/>
    </row>
    <row r="7" spans="1:7" x14ac:dyDescent="0.2">
      <c r="A7" t="s">
        <v>17</v>
      </c>
      <c r="C7" s="12">
        <v>-361</v>
      </c>
      <c r="E7" s="12"/>
      <c r="F7" s="12"/>
      <c r="G7" s="12"/>
    </row>
    <row r="8" spans="1:7" x14ac:dyDescent="0.2">
      <c r="A8" s="20" t="s">
        <v>21</v>
      </c>
      <c r="B8" s="27">
        <v>1</v>
      </c>
      <c r="C8" s="19">
        <f>SUM(C6:C7)</f>
        <v>58</v>
      </c>
    </row>
    <row r="9" spans="1:7" x14ac:dyDescent="0.2">
      <c r="A9" s="24" t="s">
        <v>22</v>
      </c>
      <c r="C9" s="12"/>
    </row>
    <row r="10" spans="1:7" x14ac:dyDescent="0.2">
      <c r="A10" t="s">
        <v>25</v>
      </c>
      <c r="B10" s="26">
        <v>2</v>
      </c>
      <c r="C10" s="12">
        <v>27</v>
      </c>
    </row>
    <row r="11" spans="1:7" x14ac:dyDescent="0.2">
      <c r="A11" t="s">
        <v>26</v>
      </c>
      <c r="B11" s="26">
        <v>3</v>
      </c>
      <c r="C11" s="12">
        <v>20</v>
      </c>
    </row>
    <row r="12" spans="1:7" x14ac:dyDescent="0.2">
      <c r="A12" t="s">
        <v>27</v>
      </c>
      <c r="B12" s="26">
        <v>4</v>
      </c>
      <c r="C12" s="12">
        <v>16</v>
      </c>
    </row>
    <row r="13" spans="1:7" x14ac:dyDescent="0.2">
      <c r="A13" t="s">
        <v>28</v>
      </c>
      <c r="B13" s="26">
        <v>5</v>
      </c>
      <c r="C13" s="12">
        <v>10</v>
      </c>
    </row>
    <row r="14" spans="1:7" x14ac:dyDescent="0.2">
      <c r="A14" s="6" t="s">
        <v>23</v>
      </c>
      <c r="B14" s="26"/>
      <c r="C14" s="30">
        <f>SUM(C10:C13)</f>
        <v>73</v>
      </c>
    </row>
    <row r="15" spans="1:7" x14ac:dyDescent="0.2">
      <c r="A15" s="20" t="s">
        <v>24</v>
      </c>
      <c r="B15" s="27"/>
      <c r="C15" s="19">
        <f>SUM(C8,C14)</f>
        <v>131</v>
      </c>
    </row>
    <row r="16" spans="1:7" x14ac:dyDescent="0.2">
      <c r="A16" s="10" t="str">
        <f>A2&amp;" - "&amp;A1</f>
        <v>Valuation drivers - Net debt overview</v>
      </c>
    </row>
    <row r="17" spans="1:1" x14ac:dyDescent="0.2">
      <c r="A17" s="10" t="s">
        <v>20</v>
      </c>
    </row>
  </sheetData>
  <pageMargins left="0.70866141732283472" right="0.70866141732283472" top="1.3385826771653544" bottom="0.74803149606299213" header="0.31496062992125984" footer="0.31496062992125984"/>
  <pageSetup paperSize="9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ignoredErrors>
    <ignoredError sqref="C8" formulaRange="1"/>
  </ignoredErrors>
  <drawing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3DEE1-0700-5B43-BD44-4BA6982B3B77}">
  <sheetPr>
    <tabColor theme="5"/>
    <pageSetUpPr fitToPage="1"/>
  </sheetPr>
  <dimension ref="A1:AO25"/>
  <sheetViews>
    <sheetView showGridLines="0" tabSelected="1" zoomScaleNormal="100" workbookViewId="0">
      <selection activeCell="J12" sqref="J12"/>
    </sheetView>
  </sheetViews>
  <sheetFormatPr baseColWidth="10" defaultRowHeight="16" outlineLevelCol="1" x14ac:dyDescent="0.2"/>
  <cols>
    <col min="1" max="1" width="28.6640625" customWidth="1"/>
    <col min="2" max="2" width="5.1640625" customWidth="1"/>
    <col min="3" max="13" width="10.83203125" hidden="1" customWidth="1" outlineLevel="1"/>
    <col min="14" max="14" width="10.83203125" collapsed="1"/>
    <col min="15" max="25" width="10.83203125" hidden="1" customWidth="1" outlineLevel="1"/>
    <col min="26" max="26" width="10.83203125" collapsed="1"/>
    <col min="27" max="37" width="10.83203125" hidden="1" customWidth="1" outlineLevel="1"/>
    <col min="38" max="38" width="10.83203125" collapsed="1"/>
  </cols>
  <sheetData>
    <row r="1" spans="1:41" ht="21" x14ac:dyDescent="0.25">
      <c r="A1" s="2" t="s">
        <v>2</v>
      </c>
    </row>
    <row r="2" spans="1:41" ht="19" x14ac:dyDescent="0.25">
      <c r="A2" s="7" t="s">
        <v>44</v>
      </c>
    </row>
    <row r="3" spans="1:41" ht="17" thickBot="1" x14ac:dyDescent="0.25">
      <c r="A3" s="21"/>
      <c r="AM3" s="18"/>
      <c r="AN3" s="18"/>
      <c r="AO3" s="18"/>
    </row>
    <row r="4" spans="1:41" x14ac:dyDescent="0.2">
      <c r="A4" s="9"/>
      <c r="B4" s="9"/>
      <c r="C4" s="9"/>
      <c r="D4" s="9"/>
      <c r="E4" s="9"/>
      <c r="AM4" s="46" t="s">
        <v>32</v>
      </c>
      <c r="AN4" s="47"/>
      <c r="AO4" s="48"/>
    </row>
    <row r="5" spans="1:41" x14ac:dyDescent="0.2">
      <c r="A5" s="15" t="s">
        <v>4</v>
      </c>
      <c r="B5" s="23" t="s">
        <v>5</v>
      </c>
      <c r="C5" s="16">
        <v>42736</v>
      </c>
      <c r="D5" s="16">
        <v>42767</v>
      </c>
      <c r="E5" s="16">
        <v>42795</v>
      </c>
      <c r="F5" s="16">
        <v>42826</v>
      </c>
      <c r="G5" s="16">
        <v>42856</v>
      </c>
      <c r="H5" s="16">
        <v>42887</v>
      </c>
      <c r="I5" s="16">
        <v>42917</v>
      </c>
      <c r="J5" s="16">
        <v>42948</v>
      </c>
      <c r="K5" s="16">
        <v>42979</v>
      </c>
      <c r="L5" s="16">
        <v>43009</v>
      </c>
      <c r="M5" s="16">
        <v>43040</v>
      </c>
      <c r="N5" s="16">
        <v>43070</v>
      </c>
      <c r="O5" s="16">
        <v>43101</v>
      </c>
      <c r="P5" s="16">
        <v>43132</v>
      </c>
      <c r="Q5" s="16">
        <v>43160</v>
      </c>
      <c r="R5" s="16">
        <v>43191</v>
      </c>
      <c r="S5" s="16">
        <v>43221</v>
      </c>
      <c r="T5" s="16">
        <v>43252</v>
      </c>
      <c r="U5" s="16">
        <v>43282</v>
      </c>
      <c r="V5" s="16">
        <v>43313</v>
      </c>
      <c r="W5" s="16">
        <v>43344</v>
      </c>
      <c r="X5" s="16">
        <v>43374</v>
      </c>
      <c r="Y5" s="16">
        <v>43405</v>
      </c>
      <c r="Z5" s="16">
        <v>43435</v>
      </c>
      <c r="AA5" s="16">
        <v>43466</v>
      </c>
      <c r="AB5" s="16">
        <v>43497</v>
      </c>
      <c r="AC5" s="16">
        <v>43525</v>
      </c>
      <c r="AD5" s="16">
        <v>43556</v>
      </c>
      <c r="AE5" s="16">
        <v>43586</v>
      </c>
      <c r="AF5" s="16">
        <v>43617</v>
      </c>
      <c r="AG5" s="16">
        <v>43647</v>
      </c>
      <c r="AH5" s="16">
        <v>43678</v>
      </c>
      <c r="AI5" s="16">
        <v>43709</v>
      </c>
      <c r="AJ5" s="16">
        <v>43739</v>
      </c>
      <c r="AK5" s="16">
        <v>43770</v>
      </c>
      <c r="AL5" s="16">
        <v>43800</v>
      </c>
      <c r="AM5" s="35" t="s">
        <v>33</v>
      </c>
      <c r="AN5" s="34" t="s">
        <v>34</v>
      </c>
      <c r="AO5" s="36" t="s">
        <v>35</v>
      </c>
    </row>
    <row r="6" spans="1:41" x14ac:dyDescent="0.2">
      <c r="A6" s="17" t="s">
        <v>8</v>
      </c>
      <c r="C6" s="12">
        <v>485</v>
      </c>
      <c r="D6" s="12">
        <v>424</v>
      </c>
      <c r="E6" s="12">
        <v>457</v>
      </c>
      <c r="F6" s="12">
        <v>476</v>
      </c>
      <c r="G6" s="12">
        <v>487</v>
      </c>
      <c r="H6" s="12">
        <v>455</v>
      </c>
      <c r="I6" s="12">
        <v>488</v>
      </c>
      <c r="J6" s="12">
        <v>441</v>
      </c>
      <c r="K6" s="12">
        <v>405</v>
      </c>
      <c r="L6" s="12">
        <v>400</v>
      </c>
      <c r="M6" s="12">
        <v>394</v>
      </c>
      <c r="N6" s="12">
        <v>512</v>
      </c>
      <c r="O6" s="12">
        <v>557</v>
      </c>
      <c r="P6" s="12">
        <v>587</v>
      </c>
      <c r="Q6" s="12">
        <v>601</v>
      </c>
      <c r="R6" s="12">
        <v>569</v>
      </c>
      <c r="S6" s="12">
        <v>582</v>
      </c>
      <c r="T6" s="12">
        <v>566</v>
      </c>
      <c r="U6" s="12">
        <v>617</v>
      </c>
      <c r="V6" s="12">
        <v>598</v>
      </c>
      <c r="W6" s="12">
        <v>575</v>
      </c>
      <c r="X6" s="12">
        <v>572</v>
      </c>
      <c r="Y6" s="12">
        <v>589</v>
      </c>
      <c r="Z6" s="12">
        <v>618</v>
      </c>
      <c r="AA6" s="12">
        <v>637</v>
      </c>
      <c r="AB6" s="12">
        <v>669</v>
      </c>
      <c r="AC6" s="12">
        <v>700</v>
      </c>
      <c r="AD6" s="12">
        <v>685</v>
      </c>
      <c r="AE6" s="12">
        <v>638</v>
      </c>
      <c r="AF6" s="12">
        <v>693</v>
      </c>
      <c r="AG6" s="12">
        <v>669</v>
      </c>
      <c r="AH6" s="12">
        <v>666</v>
      </c>
      <c r="AI6" s="12">
        <v>685</v>
      </c>
      <c r="AJ6" s="12">
        <v>618</v>
      </c>
      <c r="AK6" s="12">
        <v>624</v>
      </c>
      <c r="AL6" s="12">
        <v>712</v>
      </c>
      <c r="AM6" s="37">
        <f>AVERAGE(AJ6:AL6)</f>
        <v>651.33333333333337</v>
      </c>
      <c r="AN6" s="38">
        <f>AVERAGE(AG6:AL6)</f>
        <v>662.33333333333337</v>
      </c>
      <c r="AO6" s="39">
        <f>AVERAGE(AA6:AL6)</f>
        <v>666.33333333333337</v>
      </c>
    </row>
    <row r="7" spans="1:41" x14ac:dyDescent="0.2">
      <c r="A7" s="17" t="s">
        <v>9</v>
      </c>
      <c r="C7" s="12">
        <v>333</v>
      </c>
      <c r="D7" s="12">
        <v>347</v>
      </c>
      <c r="E7" s="12">
        <v>311</v>
      </c>
      <c r="F7" s="12">
        <v>303</v>
      </c>
      <c r="G7" s="12">
        <v>289</v>
      </c>
      <c r="H7" s="12">
        <v>335</v>
      </c>
      <c r="I7" s="12">
        <v>308</v>
      </c>
      <c r="J7" s="12">
        <v>285</v>
      </c>
      <c r="K7" s="12">
        <v>321</v>
      </c>
      <c r="L7" s="12">
        <v>287</v>
      </c>
      <c r="M7" s="12">
        <v>286</v>
      </c>
      <c r="N7" s="12">
        <v>351</v>
      </c>
      <c r="O7" s="12">
        <v>355</v>
      </c>
      <c r="P7" s="12">
        <v>432</v>
      </c>
      <c r="Q7" s="12">
        <v>458</v>
      </c>
      <c r="R7" s="12">
        <v>388</v>
      </c>
      <c r="S7" s="12">
        <v>443</v>
      </c>
      <c r="T7" s="12">
        <v>402</v>
      </c>
      <c r="U7" s="12">
        <v>441</v>
      </c>
      <c r="V7" s="12">
        <v>389</v>
      </c>
      <c r="W7" s="12">
        <v>422</v>
      </c>
      <c r="X7" s="12">
        <v>433</v>
      </c>
      <c r="Y7" s="12">
        <v>454</v>
      </c>
      <c r="Z7" s="12">
        <v>461</v>
      </c>
      <c r="AA7" s="12">
        <v>453</v>
      </c>
      <c r="AB7" s="12">
        <v>341</v>
      </c>
      <c r="AC7" s="12">
        <v>240</v>
      </c>
      <c r="AD7" s="12">
        <v>379</v>
      </c>
      <c r="AE7" s="12">
        <v>382</v>
      </c>
      <c r="AF7" s="12">
        <v>314</v>
      </c>
      <c r="AG7" s="12">
        <v>281</v>
      </c>
      <c r="AH7" s="12">
        <v>267</v>
      </c>
      <c r="AI7" s="12">
        <v>298</v>
      </c>
      <c r="AJ7" s="12">
        <v>461</v>
      </c>
      <c r="AK7" s="12">
        <v>305</v>
      </c>
      <c r="AL7" s="12">
        <v>218</v>
      </c>
      <c r="AM7" s="37">
        <f t="shared" ref="AM7:AM22" si="0">AVERAGE(AJ7:AL7)</f>
        <v>328</v>
      </c>
      <c r="AN7" s="38">
        <f t="shared" ref="AN7:AN22" si="1">AVERAGE(AG7:AL7)</f>
        <v>305</v>
      </c>
      <c r="AO7" s="39">
        <f t="shared" ref="AO7:AO22" si="2">AVERAGE(AA7:AL7)</f>
        <v>328.25</v>
      </c>
    </row>
    <row r="8" spans="1:41" x14ac:dyDescent="0.2">
      <c r="A8" s="17" t="s">
        <v>10</v>
      </c>
      <c r="C8" s="12">
        <v>-208</v>
      </c>
      <c r="D8" s="12">
        <v>-199</v>
      </c>
      <c r="E8" s="12">
        <v>-194</v>
      </c>
      <c r="F8" s="12">
        <v>-226</v>
      </c>
      <c r="G8" s="12">
        <v>-194</v>
      </c>
      <c r="H8" s="12">
        <v>-234</v>
      </c>
      <c r="I8" s="12">
        <v>-225</v>
      </c>
      <c r="J8" s="12">
        <v>-227</v>
      </c>
      <c r="K8" s="12">
        <v>-194</v>
      </c>
      <c r="L8" s="12">
        <v>-181</v>
      </c>
      <c r="M8" s="12">
        <v>-184</v>
      </c>
      <c r="N8" s="12">
        <v>-241</v>
      </c>
      <c r="O8" s="12">
        <v>-281</v>
      </c>
      <c r="P8" s="12">
        <v>-257</v>
      </c>
      <c r="Q8" s="12">
        <v>-294</v>
      </c>
      <c r="R8" s="12">
        <v>-270</v>
      </c>
      <c r="S8" s="12">
        <v>-283</v>
      </c>
      <c r="T8" s="12">
        <v>-260</v>
      </c>
      <c r="U8" s="12">
        <v>-299</v>
      </c>
      <c r="V8" s="12">
        <v>-301</v>
      </c>
      <c r="W8" s="12">
        <v>-296</v>
      </c>
      <c r="X8" s="12">
        <v>-243</v>
      </c>
      <c r="Y8" s="12">
        <v>-249</v>
      </c>
      <c r="Z8" s="12">
        <v>-319</v>
      </c>
      <c r="AA8" s="12">
        <v>-414</v>
      </c>
      <c r="AB8" s="12">
        <v>-432</v>
      </c>
      <c r="AC8" s="12">
        <v>-424</v>
      </c>
      <c r="AD8" s="12">
        <v>-360</v>
      </c>
      <c r="AE8" s="12">
        <v>-420</v>
      </c>
      <c r="AF8" s="12">
        <v>-380</v>
      </c>
      <c r="AG8" s="12">
        <v>-400</v>
      </c>
      <c r="AH8" s="12">
        <v>-439</v>
      </c>
      <c r="AI8" s="12">
        <v>-410</v>
      </c>
      <c r="AJ8" s="12">
        <v>-348</v>
      </c>
      <c r="AK8" s="12">
        <v>-371</v>
      </c>
      <c r="AL8" s="12">
        <v>-441</v>
      </c>
      <c r="AM8" s="37">
        <f t="shared" si="0"/>
        <v>-386.66666666666669</v>
      </c>
      <c r="AN8" s="38">
        <f t="shared" si="1"/>
        <v>-401.5</v>
      </c>
      <c r="AO8" s="39">
        <f t="shared" si="2"/>
        <v>-403.25</v>
      </c>
    </row>
    <row r="9" spans="1:41" x14ac:dyDescent="0.2">
      <c r="A9" t="s">
        <v>11</v>
      </c>
      <c r="C9" s="12">
        <f t="shared" ref="C9:M9" si="3">SUM(C6:C8)</f>
        <v>610</v>
      </c>
      <c r="D9" s="12">
        <f t="shared" si="3"/>
        <v>572</v>
      </c>
      <c r="E9" s="12">
        <f t="shared" si="3"/>
        <v>574</v>
      </c>
      <c r="F9" s="12">
        <f t="shared" si="3"/>
        <v>553</v>
      </c>
      <c r="G9" s="12">
        <f t="shared" si="3"/>
        <v>582</v>
      </c>
      <c r="H9" s="12">
        <f t="shared" si="3"/>
        <v>556</v>
      </c>
      <c r="I9" s="12">
        <f t="shared" si="3"/>
        <v>571</v>
      </c>
      <c r="J9" s="12">
        <f t="shared" si="3"/>
        <v>499</v>
      </c>
      <c r="K9" s="12">
        <f t="shared" si="3"/>
        <v>532</v>
      </c>
      <c r="L9" s="12">
        <f t="shared" si="3"/>
        <v>506</v>
      </c>
      <c r="M9" s="12">
        <f t="shared" si="3"/>
        <v>496</v>
      </c>
      <c r="N9" s="12">
        <f>SUM(N6:N8)</f>
        <v>622</v>
      </c>
      <c r="O9" s="12">
        <f t="shared" ref="O9" si="4">SUM(O6:O8)</f>
        <v>631</v>
      </c>
      <c r="P9" s="12">
        <f t="shared" ref="P9" si="5">SUM(P6:P8)</f>
        <v>762</v>
      </c>
      <c r="Q9" s="12">
        <f t="shared" ref="Q9" si="6">SUM(Q6:Q8)</f>
        <v>765</v>
      </c>
      <c r="R9" s="12">
        <f t="shared" ref="R9" si="7">SUM(R6:R8)</f>
        <v>687</v>
      </c>
      <c r="S9" s="12">
        <f t="shared" ref="S9" si="8">SUM(S6:S8)</f>
        <v>742</v>
      </c>
      <c r="T9" s="12">
        <f t="shared" ref="T9" si="9">SUM(T6:T8)</f>
        <v>708</v>
      </c>
      <c r="U9" s="12">
        <f t="shared" ref="U9" si="10">SUM(U6:U8)</f>
        <v>759</v>
      </c>
      <c r="V9" s="12">
        <f t="shared" ref="V9" si="11">SUM(V6:V8)</f>
        <v>686</v>
      </c>
      <c r="W9" s="12">
        <f t="shared" ref="W9" si="12">SUM(W6:W8)</f>
        <v>701</v>
      </c>
      <c r="X9" s="12">
        <f t="shared" ref="X9" si="13">SUM(X6:X8)</f>
        <v>762</v>
      </c>
      <c r="Y9" s="12">
        <f t="shared" ref="Y9" si="14">SUM(Y6:Y8)</f>
        <v>794</v>
      </c>
      <c r="Z9" s="12">
        <f>SUM(Z6:Z8)</f>
        <v>760</v>
      </c>
      <c r="AA9" s="12">
        <f t="shared" ref="AA9" si="15">SUM(AA6:AA8)</f>
        <v>676</v>
      </c>
      <c r="AB9" s="12">
        <f t="shared" ref="AB9" si="16">SUM(AB6:AB8)</f>
        <v>578</v>
      </c>
      <c r="AC9" s="12">
        <f t="shared" ref="AC9" si="17">SUM(AC6:AC8)</f>
        <v>516</v>
      </c>
      <c r="AD9" s="12">
        <f t="shared" ref="AD9" si="18">SUM(AD6:AD8)</f>
        <v>704</v>
      </c>
      <c r="AE9" s="12">
        <f t="shared" ref="AE9" si="19">SUM(AE6:AE8)</f>
        <v>600</v>
      </c>
      <c r="AF9" s="12">
        <f t="shared" ref="AF9" si="20">SUM(AF6:AF8)</f>
        <v>627</v>
      </c>
      <c r="AG9" s="12">
        <f t="shared" ref="AG9" si="21">SUM(AG6:AG8)</f>
        <v>550</v>
      </c>
      <c r="AH9" s="12">
        <f t="shared" ref="AH9" si="22">SUM(AH6:AH8)</f>
        <v>494</v>
      </c>
      <c r="AI9" s="12">
        <f t="shared" ref="AI9" si="23">SUM(AI6:AI8)</f>
        <v>573</v>
      </c>
      <c r="AJ9" s="12">
        <f t="shared" ref="AJ9" si="24">SUM(AJ6:AJ8)</f>
        <v>731</v>
      </c>
      <c r="AK9" s="12">
        <f t="shared" ref="AK9" si="25">SUM(AK6:AK8)</f>
        <v>558</v>
      </c>
      <c r="AL9" s="12">
        <f>SUM(AL6:AL8)</f>
        <v>489</v>
      </c>
      <c r="AM9" s="37">
        <f t="shared" si="0"/>
        <v>592.66666666666663</v>
      </c>
      <c r="AN9" s="38">
        <f t="shared" si="1"/>
        <v>565.83333333333337</v>
      </c>
      <c r="AO9" s="39">
        <f t="shared" si="2"/>
        <v>591.33333333333337</v>
      </c>
    </row>
    <row r="10" spans="1:41" x14ac:dyDescent="0.2">
      <c r="A10" s="17" t="s">
        <v>12</v>
      </c>
      <c r="C10" s="12">
        <v>-55</v>
      </c>
      <c r="D10" s="12">
        <v>-61</v>
      </c>
      <c r="E10" s="12">
        <v>-55</v>
      </c>
      <c r="F10" s="12">
        <v>-53</v>
      </c>
      <c r="G10" s="12">
        <v>-48</v>
      </c>
      <c r="H10" s="12">
        <v>-48</v>
      </c>
      <c r="I10" s="12">
        <v>-55</v>
      </c>
      <c r="J10" s="12">
        <v>-49</v>
      </c>
      <c r="K10" s="12">
        <v>-58</v>
      </c>
      <c r="L10" s="12">
        <v>-56</v>
      </c>
      <c r="M10" s="12">
        <v>-51</v>
      </c>
      <c r="N10" s="12">
        <v>-64</v>
      </c>
      <c r="O10" s="12">
        <v>-65</v>
      </c>
      <c r="P10" s="12">
        <v>-67</v>
      </c>
      <c r="Q10" s="12">
        <v>-67</v>
      </c>
      <c r="R10" s="12">
        <v>-72</v>
      </c>
      <c r="S10" s="12">
        <v>-64</v>
      </c>
      <c r="T10" s="12">
        <v>-72</v>
      </c>
      <c r="U10" s="12">
        <v>-72</v>
      </c>
      <c r="V10" s="12">
        <v>-75</v>
      </c>
      <c r="W10" s="12">
        <v>-71</v>
      </c>
      <c r="X10" s="12">
        <v>-64</v>
      </c>
      <c r="Y10" s="12">
        <v>-73</v>
      </c>
      <c r="Z10" s="12">
        <v>-75</v>
      </c>
      <c r="AA10" s="12">
        <v>-75</v>
      </c>
      <c r="AB10" s="12">
        <v>-83</v>
      </c>
      <c r="AC10" s="12">
        <v>-81</v>
      </c>
      <c r="AD10" s="12">
        <v>-81</v>
      </c>
      <c r="AE10" s="12">
        <v>-79</v>
      </c>
      <c r="AF10" s="12">
        <v>-83</v>
      </c>
      <c r="AG10" s="12">
        <v>-77</v>
      </c>
      <c r="AH10" s="12">
        <v>-79</v>
      </c>
      <c r="AI10" s="12">
        <v>-79</v>
      </c>
      <c r="AJ10" s="12">
        <v>-79</v>
      </c>
      <c r="AK10" s="12">
        <v>-82</v>
      </c>
      <c r="AL10" s="12">
        <v>-84</v>
      </c>
      <c r="AM10" s="37">
        <f t="shared" si="0"/>
        <v>-81.666666666666671</v>
      </c>
      <c r="AN10" s="38">
        <f t="shared" si="1"/>
        <v>-80</v>
      </c>
      <c r="AO10" s="39">
        <f t="shared" si="2"/>
        <v>-80.166666666666671</v>
      </c>
    </row>
    <row r="11" spans="1:41" x14ac:dyDescent="0.2">
      <c r="A11" s="17" t="s">
        <v>14</v>
      </c>
      <c r="C11" s="12">
        <v>-17</v>
      </c>
      <c r="D11" s="12">
        <v>-16</v>
      </c>
      <c r="E11" s="12">
        <v>-17</v>
      </c>
      <c r="F11" s="12">
        <v>-16</v>
      </c>
      <c r="G11" s="12">
        <v>-17</v>
      </c>
      <c r="H11" s="12">
        <v>-16</v>
      </c>
      <c r="I11" s="12">
        <v>-20</v>
      </c>
      <c r="J11" s="12">
        <v>-20</v>
      </c>
      <c r="K11" s="12">
        <v>-19</v>
      </c>
      <c r="L11" s="12">
        <v>-19</v>
      </c>
      <c r="M11" s="12">
        <v>-19</v>
      </c>
      <c r="N11" s="12">
        <v>-21</v>
      </c>
      <c r="O11" s="12">
        <v>-31</v>
      </c>
      <c r="P11" s="12">
        <v>-31</v>
      </c>
      <c r="Q11" s="12">
        <v>-21</v>
      </c>
      <c r="R11" s="12">
        <v>-21</v>
      </c>
      <c r="S11" s="12">
        <v>-21</v>
      </c>
      <c r="T11" s="12">
        <v>-22</v>
      </c>
      <c r="U11" s="12">
        <v>-26</v>
      </c>
      <c r="V11" s="12">
        <v>-25</v>
      </c>
      <c r="W11" s="12">
        <v>-23</v>
      </c>
      <c r="X11" s="12">
        <v>-28</v>
      </c>
      <c r="Y11" s="12">
        <v>-22</v>
      </c>
      <c r="Z11" s="12">
        <v>-32</v>
      </c>
      <c r="AA11" s="12">
        <v>-30</v>
      </c>
      <c r="AB11" s="12">
        <v>-30</v>
      </c>
      <c r="AC11" s="12">
        <v>-31</v>
      </c>
      <c r="AD11" s="12">
        <v>-28</v>
      </c>
      <c r="AE11" s="12">
        <v>-28</v>
      </c>
      <c r="AF11" s="12">
        <v>-28</v>
      </c>
      <c r="AG11" s="12">
        <v>-27</v>
      </c>
      <c r="AH11" s="12">
        <v>-29</v>
      </c>
      <c r="AI11" s="12">
        <v>-27</v>
      </c>
      <c r="AJ11" s="12">
        <v>-31</v>
      </c>
      <c r="AK11" s="12">
        <v>-32</v>
      </c>
      <c r="AL11" s="12">
        <v>-27</v>
      </c>
      <c r="AM11" s="37">
        <f t="shared" si="0"/>
        <v>-30</v>
      </c>
      <c r="AN11" s="38">
        <f t="shared" si="1"/>
        <v>-28.833333333333332</v>
      </c>
      <c r="AO11" s="39">
        <f t="shared" si="2"/>
        <v>-29</v>
      </c>
    </row>
    <row r="12" spans="1:41" x14ac:dyDescent="0.2">
      <c r="A12" s="17" t="s">
        <v>13</v>
      </c>
      <c r="C12" s="12">
        <v>-43</v>
      </c>
      <c r="D12" s="12">
        <v>-46</v>
      </c>
      <c r="E12" s="12">
        <v>-40</v>
      </c>
      <c r="F12" s="12">
        <v>-45</v>
      </c>
      <c r="G12" s="12">
        <v>-38</v>
      </c>
      <c r="H12" s="12">
        <v>-40</v>
      </c>
      <c r="I12" s="12">
        <v>-35</v>
      </c>
      <c r="J12" s="12">
        <v>-45</v>
      </c>
      <c r="K12" s="12">
        <v>-44</v>
      </c>
      <c r="L12" s="12">
        <v>-42</v>
      </c>
      <c r="M12" s="12">
        <v>-35</v>
      </c>
      <c r="N12" s="12">
        <v>-46</v>
      </c>
      <c r="O12" s="12">
        <v>-45</v>
      </c>
      <c r="P12" s="12">
        <v>-40</v>
      </c>
      <c r="Q12" s="12">
        <v>-41</v>
      </c>
      <c r="R12" s="12">
        <v>-42</v>
      </c>
      <c r="S12" s="12">
        <v>-41</v>
      </c>
      <c r="T12" s="12">
        <v>-44</v>
      </c>
      <c r="U12" s="12">
        <v>-42</v>
      </c>
      <c r="V12" s="12">
        <v>-40</v>
      </c>
      <c r="W12" s="12">
        <v>-44</v>
      </c>
      <c r="X12" s="12">
        <v>-39</v>
      </c>
      <c r="Y12" s="12">
        <v>-46</v>
      </c>
      <c r="Z12" s="12">
        <v>-39</v>
      </c>
      <c r="AA12" s="12">
        <v>-40</v>
      </c>
      <c r="AB12" s="12">
        <v>-39</v>
      </c>
      <c r="AC12" s="12">
        <v>-40</v>
      </c>
      <c r="AD12" s="12">
        <v>-40</v>
      </c>
      <c r="AE12" s="12">
        <v>-39</v>
      </c>
      <c r="AF12" s="12">
        <v>-41</v>
      </c>
      <c r="AG12" s="12">
        <v>-41</v>
      </c>
      <c r="AH12" s="12">
        <v>-39</v>
      </c>
      <c r="AI12" s="12">
        <v>-41</v>
      </c>
      <c r="AJ12" s="12">
        <v>-39</v>
      </c>
      <c r="AK12" s="12">
        <v>-39</v>
      </c>
      <c r="AL12" s="12">
        <v>-41</v>
      </c>
      <c r="AM12" s="37">
        <f t="shared" si="0"/>
        <v>-39.666666666666664</v>
      </c>
      <c r="AN12" s="38">
        <f t="shared" si="1"/>
        <v>-40</v>
      </c>
      <c r="AO12" s="39">
        <f t="shared" si="2"/>
        <v>-39.916666666666664</v>
      </c>
    </row>
    <row r="13" spans="1:41" x14ac:dyDescent="0.2">
      <c r="A13" s="17" t="s">
        <v>15</v>
      </c>
      <c r="C13" s="12">
        <v>-178</v>
      </c>
      <c r="D13" s="12">
        <v>-208</v>
      </c>
      <c r="E13" s="12">
        <v>-170</v>
      </c>
      <c r="F13" s="12">
        <v>-191</v>
      </c>
      <c r="G13" s="12">
        <v>-188</v>
      </c>
      <c r="H13" s="12">
        <v>-175</v>
      </c>
      <c r="I13" s="12">
        <v>-180</v>
      </c>
      <c r="J13" s="12">
        <v>-167</v>
      </c>
      <c r="K13" s="12">
        <v>-166</v>
      </c>
      <c r="L13" s="12">
        <v>-192</v>
      </c>
      <c r="M13" s="12">
        <v>-193</v>
      </c>
      <c r="N13" s="12">
        <v>-210</v>
      </c>
      <c r="O13" s="12">
        <v>-280</v>
      </c>
      <c r="P13" s="12">
        <v>-233</v>
      </c>
      <c r="Q13" s="12">
        <v>-211</v>
      </c>
      <c r="R13" s="12">
        <v>-233</v>
      </c>
      <c r="S13" s="12">
        <v>-283</v>
      </c>
      <c r="T13" s="12">
        <v>-282</v>
      </c>
      <c r="U13" s="12">
        <v>-232</v>
      </c>
      <c r="V13" s="12">
        <v>-284</v>
      </c>
      <c r="W13" s="12">
        <v>-261</v>
      </c>
      <c r="X13" s="12">
        <v>-238</v>
      </c>
      <c r="Y13" s="12">
        <v>-255</v>
      </c>
      <c r="Z13" s="12">
        <v>-303</v>
      </c>
      <c r="AA13" s="12">
        <v>-303</v>
      </c>
      <c r="AB13" s="12">
        <v>-292</v>
      </c>
      <c r="AC13" s="12">
        <v>-231</v>
      </c>
      <c r="AD13" s="12">
        <v>-265</v>
      </c>
      <c r="AE13" s="12">
        <v>-240</v>
      </c>
      <c r="AF13" s="12">
        <v>-234</v>
      </c>
      <c r="AG13" s="12">
        <v>-271</v>
      </c>
      <c r="AH13" s="12">
        <v>-291</v>
      </c>
      <c r="AI13" s="12">
        <v>-294</v>
      </c>
      <c r="AJ13" s="12">
        <v>-291</v>
      </c>
      <c r="AK13" s="12">
        <v>-282</v>
      </c>
      <c r="AL13" s="12">
        <v>-231</v>
      </c>
      <c r="AM13" s="37">
        <f t="shared" si="0"/>
        <v>-268</v>
      </c>
      <c r="AN13" s="38">
        <f t="shared" si="1"/>
        <v>-276.66666666666669</v>
      </c>
      <c r="AO13" s="39">
        <f t="shared" si="2"/>
        <v>-268.75</v>
      </c>
    </row>
    <row r="14" spans="1:41" x14ac:dyDescent="0.2">
      <c r="A14" s="17" t="s">
        <v>16</v>
      </c>
      <c r="C14" s="12">
        <v>94</v>
      </c>
      <c r="D14" s="12">
        <v>95</v>
      </c>
      <c r="E14" s="12">
        <v>93</v>
      </c>
      <c r="F14" s="12">
        <v>88</v>
      </c>
      <c r="G14" s="12">
        <v>91</v>
      </c>
      <c r="H14" s="12">
        <v>103</v>
      </c>
      <c r="I14" s="12">
        <v>102</v>
      </c>
      <c r="J14" s="12">
        <v>88</v>
      </c>
      <c r="K14" s="12">
        <v>103</v>
      </c>
      <c r="L14" s="12">
        <v>101</v>
      </c>
      <c r="M14" s="12">
        <v>95</v>
      </c>
      <c r="N14" s="12">
        <v>103</v>
      </c>
      <c r="O14" s="12">
        <v>173</v>
      </c>
      <c r="P14" s="12">
        <v>112</v>
      </c>
      <c r="Q14" s="12">
        <v>119</v>
      </c>
      <c r="R14" s="12">
        <v>149</v>
      </c>
      <c r="S14" s="12">
        <v>148</v>
      </c>
      <c r="T14" s="12">
        <v>120</v>
      </c>
      <c r="U14" s="12">
        <v>109</v>
      </c>
      <c r="V14" s="12">
        <v>153</v>
      </c>
      <c r="W14" s="12">
        <v>117</v>
      </c>
      <c r="X14" s="12">
        <v>118</v>
      </c>
      <c r="Y14" s="12">
        <v>145</v>
      </c>
      <c r="Z14" s="12">
        <v>173</v>
      </c>
      <c r="AA14" s="12">
        <v>217</v>
      </c>
      <c r="AB14" s="12">
        <v>208</v>
      </c>
      <c r="AC14" s="12">
        <v>173</v>
      </c>
      <c r="AD14" s="12">
        <v>200</v>
      </c>
      <c r="AE14" s="12">
        <v>209</v>
      </c>
      <c r="AF14" s="12">
        <v>219</v>
      </c>
      <c r="AG14" s="12">
        <v>175</v>
      </c>
      <c r="AH14" s="12">
        <v>205</v>
      </c>
      <c r="AI14" s="12">
        <v>197</v>
      </c>
      <c r="AJ14" s="12">
        <v>186</v>
      </c>
      <c r="AK14" s="12">
        <v>205</v>
      </c>
      <c r="AL14" s="12">
        <v>219</v>
      </c>
      <c r="AM14" s="37">
        <f t="shared" si="0"/>
        <v>203.33333333333334</v>
      </c>
      <c r="AN14" s="38">
        <f t="shared" si="1"/>
        <v>197.83333333333334</v>
      </c>
      <c r="AO14" s="39">
        <f t="shared" si="2"/>
        <v>201.08333333333334</v>
      </c>
    </row>
    <row r="15" spans="1:41" x14ac:dyDescent="0.2">
      <c r="A15" s="20" t="s">
        <v>29</v>
      </c>
      <c r="B15" s="20"/>
      <c r="C15" s="19">
        <f t="shared" ref="C15:M15" si="26">SUM(C9:C14)</f>
        <v>411</v>
      </c>
      <c r="D15" s="19">
        <f t="shared" si="26"/>
        <v>336</v>
      </c>
      <c r="E15" s="19">
        <f t="shared" si="26"/>
        <v>385</v>
      </c>
      <c r="F15" s="19">
        <f t="shared" si="26"/>
        <v>336</v>
      </c>
      <c r="G15" s="19">
        <f t="shared" si="26"/>
        <v>382</v>
      </c>
      <c r="H15" s="19">
        <f t="shared" si="26"/>
        <v>380</v>
      </c>
      <c r="I15" s="19">
        <f t="shared" si="26"/>
        <v>383</v>
      </c>
      <c r="J15" s="19">
        <f t="shared" si="26"/>
        <v>306</v>
      </c>
      <c r="K15" s="19">
        <f t="shared" si="26"/>
        <v>348</v>
      </c>
      <c r="L15" s="19">
        <f t="shared" si="26"/>
        <v>298</v>
      </c>
      <c r="M15" s="19">
        <f t="shared" si="26"/>
        <v>293</v>
      </c>
      <c r="N15" s="19">
        <f>SUM(N9:N14)</f>
        <v>384</v>
      </c>
      <c r="O15" s="19">
        <f t="shared" ref="O15" si="27">SUM(O9:O14)</f>
        <v>383</v>
      </c>
      <c r="P15" s="19">
        <f t="shared" ref="P15" si="28">SUM(P9:P14)</f>
        <v>503</v>
      </c>
      <c r="Q15" s="19">
        <f t="shared" ref="Q15" si="29">SUM(Q9:Q14)</f>
        <v>544</v>
      </c>
      <c r="R15" s="19">
        <f t="shared" ref="R15" si="30">SUM(R9:R14)</f>
        <v>468</v>
      </c>
      <c r="S15" s="19">
        <f t="shared" ref="S15" si="31">SUM(S9:S14)</f>
        <v>481</v>
      </c>
      <c r="T15" s="19">
        <f t="shared" ref="T15" si="32">SUM(T9:T14)</f>
        <v>408</v>
      </c>
      <c r="U15" s="19">
        <f t="shared" ref="U15" si="33">SUM(U9:U14)</f>
        <v>496</v>
      </c>
      <c r="V15" s="19">
        <f t="shared" ref="V15" si="34">SUM(V9:V14)</f>
        <v>415</v>
      </c>
      <c r="W15" s="19">
        <f t="shared" ref="W15" si="35">SUM(W9:W14)</f>
        <v>419</v>
      </c>
      <c r="X15" s="19">
        <f t="shared" ref="X15" si="36">SUM(X9:X14)</f>
        <v>511</v>
      </c>
      <c r="Y15" s="19">
        <f t="shared" ref="Y15" si="37">SUM(Y9:Y14)</f>
        <v>543</v>
      </c>
      <c r="Z15" s="19">
        <f>SUM(Z9:Z14)</f>
        <v>484</v>
      </c>
      <c r="AA15" s="19">
        <f t="shared" ref="AA15" si="38">SUM(AA9:AA14)</f>
        <v>445</v>
      </c>
      <c r="AB15" s="19">
        <f t="shared" ref="AB15" si="39">SUM(AB9:AB14)</f>
        <v>342</v>
      </c>
      <c r="AC15" s="19">
        <f t="shared" ref="AC15" si="40">SUM(AC9:AC14)</f>
        <v>306</v>
      </c>
      <c r="AD15" s="19">
        <f t="shared" ref="AD15" si="41">SUM(AD9:AD14)</f>
        <v>490</v>
      </c>
      <c r="AE15" s="19">
        <f t="shared" ref="AE15" si="42">SUM(AE9:AE14)</f>
        <v>423</v>
      </c>
      <c r="AF15" s="19">
        <f t="shared" ref="AF15" si="43">SUM(AF9:AF14)</f>
        <v>460</v>
      </c>
      <c r="AG15" s="19">
        <f t="shared" ref="AG15" si="44">SUM(AG9:AG14)</f>
        <v>309</v>
      </c>
      <c r="AH15" s="19">
        <f t="shared" ref="AH15" si="45">SUM(AH9:AH14)</f>
        <v>261</v>
      </c>
      <c r="AI15" s="19">
        <f t="shared" ref="AI15" si="46">SUM(AI9:AI14)</f>
        <v>329</v>
      </c>
      <c r="AJ15" s="19">
        <f t="shared" ref="AJ15" si="47">SUM(AJ9:AJ14)</f>
        <v>477</v>
      </c>
      <c r="AK15" s="19">
        <f t="shared" ref="AK15" si="48">SUM(AK9:AK14)</f>
        <v>328</v>
      </c>
      <c r="AL15" s="19">
        <f>SUM(AL9:AL14)</f>
        <v>325</v>
      </c>
      <c r="AM15" s="31">
        <f t="shared" si="0"/>
        <v>376.66666666666669</v>
      </c>
      <c r="AN15" s="19">
        <f t="shared" si="1"/>
        <v>338.16666666666669</v>
      </c>
      <c r="AO15" s="32">
        <f t="shared" si="2"/>
        <v>374.58333333333331</v>
      </c>
    </row>
    <row r="16" spans="1:41" x14ac:dyDescent="0.2">
      <c r="A16" s="24" t="s">
        <v>19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37"/>
      <c r="AN16" s="38"/>
      <c r="AO16" s="39"/>
    </row>
    <row r="17" spans="1:41" x14ac:dyDescent="0.2">
      <c r="A17" t="s">
        <v>25</v>
      </c>
      <c r="C17" s="12">
        <f>-C11</f>
        <v>17</v>
      </c>
      <c r="D17" s="12">
        <f t="shared" ref="D17:AL17" si="49">-D11</f>
        <v>16</v>
      </c>
      <c r="E17" s="12">
        <f t="shared" si="49"/>
        <v>17</v>
      </c>
      <c r="F17" s="12">
        <f t="shared" si="49"/>
        <v>16</v>
      </c>
      <c r="G17" s="12">
        <f t="shared" si="49"/>
        <v>17</v>
      </c>
      <c r="H17" s="12">
        <f t="shared" si="49"/>
        <v>16</v>
      </c>
      <c r="I17" s="12">
        <f t="shared" si="49"/>
        <v>20</v>
      </c>
      <c r="J17" s="12">
        <f t="shared" si="49"/>
        <v>20</v>
      </c>
      <c r="K17" s="12">
        <f t="shared" si="49"/>
        <v>19</v>
      </c>
      <c r="L17" s="12">
        <f t="shared" si="49"/>
        <v>19</v>
      </c>
      <c r="M17" s="12">
        <f t="shared" si="49"/>
        <v>19</v>
      </c>
      <c r="N17" s="12">
        <f t="shared" si="49"/>
        <v>21</v>
      </c>
      <c r="O17" s="12">
        <f t="shared" si="49"/>
        <v>31</v>
      </c>
      <c r="P17" s="12">
        <f t="shared" si="49"/>
        <v>31</v>
      </c>
      <c r="Q17" s="12">
        <f t="shared" si="49"/>
        <v>21</v>
      </c>
      <c r="R17" s="12">
        <f t="shared" si="49"/>
        <v>21</v>
      </c>
      <c r="S17" s="12">
        <f t="shared" si="49"/>
        <v>21</v>
      </c>
      <c r="T17" s="12">
        <f t="shared" si="49"/>
        <v>22</v>
      </c>
      <c r="U17" s="12">
        <f t="shared" si="49"/>
        <v>26</v>
      </c>
      <c r="V17" s="12">
        <f t="shared" si="49"/>
        <v>25</v>
      </c>
      <c r="W17" s="12">
        <f t="shared" si="49"/>
        <v>23</v>
      </c>
      <c r="X17" s="12">
        <f t="shared" si="49"/>
        <v>28</v>
      </c>
      <c r="Y17" s="12">
        <f t="shared" si="49"/>
        <v>22</v>
      </c>
      <c r="Z17" s="12">
        <f t="shared" si="49"/>
        <v>32</v>
      </c>
      <c r="AA17" s="12">
        <f t="shared" si="49"/>
        <v>30</v>
      </c>
      <c r="AB17" s="12">
        <f t="shared" si="49"/>
        <v>30</v>
      </c>
      <c r="AC17" s="12">
        <f t="shared" si="49"/>
        <v>31</v>
      </c>
      <c r="AD17" s="12">
        <f t="shared" si="49"/>
        <v>28</v>
      </c>
      <c r="AE17" s="12">
        <f t="shared" si="49"/>
        <v>28</v>
      </c>
      <c r="AF17" s="12">
        <f t="shared" si="49"/>
        <v>28</v>
      </c>
      <c r="AG17" s="12">
        <f t="shared" si="49"/>
        <v>27</v>
      </c>
      <c r="AH17" s="12">
        <f t="shared" si="49"/>
        <v>29</v>
      </c>
      <c r="AI17" s="12">
        <f t="shared" si="49"/>
        <v>27</v>
      </c>
      <c r="AJ17" s="12">
        <f t="shared" si="49"/>
        <v>31</v>
      </c>
      <c r="AK17" s="12">
        <f t="shared" si="49"/>
        <v>32</v>
      </c>
      <c r="AL17" s="12">
        <f t="shared" si="49"/>
        <v>27</v>
      </c>
      <c r="AM17" s="37">
        <f t="shared" si="0"/>
        <v>30</v>
      </c>
      <c r="AN17" s="38">
        <f t="shared" si="1"/>
        <v>28.833333333333332</v>
      </c>
      <c r="AO17" s="39">
        <f t="shared" si="2"/>
        <v>29</v>
      </c>
    </row>
    <row r="18" spans="1:41" x14ac:dyDescent="0.2">
      <c r="A18" t="s">
        <v>26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46</v>
      </c>
      <c r="Y18" s="12">
        <v>46</v>
      </c>
      <c r="Z18" s="12">
        <v>46</v>
      </c>
      <c r="AA18" s="12">
        <v>46</v>
      </c>
      <c r="AB18" s="12">
        <v>46</v>
      </c>
      <c r="AC18" s="12">
        <v>46</v>
      </c>
      <c r="AD18" s="12">
        <v>46</v>
      </c>
      <c r="AE18" s="12">
        <v>46</v>
      </c>
      <c r="AF18" s="12">
        <v>125</v>
      </c>
      <c r="AG18" s="12">
        <v>125</v>
      </c>
      <c r="AH18" s="12">
        <v>125</v>
      </c>
      <c r="AI18" s="12">
        <v>125</v>
      </c>
      <c r="AJ18" s="12">
        <v>125</v>
      </c>
      <c r="AK18" s="12">
        <v>125</v>
      </c>
      <c r="AL18" s="12">
        <v>20</v>
      </c>
      <c r="AM18" s="37">
        <f t="shared" si="0"/>
        <v>90</v>
      </c>
      <c r="AN18" s="38">
        <f t="shared" si="1"/>
        <v>107.5</v>
      </c>
      <c r="AO18" s="39">
        <f t="shared" si="2"/>
        <v>83.333333333333329</v>
      </c>
    </row>
    <row r="19" spans="1:41" x14ac:dyDescent="0.2">
      <c r="A19" t="s">
        <v>27</v>
      </c>
      <c r="C19" s="12">
        <v>0</v>
      </c>
      <c r="D19" s="12">
        <v>0.999999999999998</v>
      </c>
      <c r="E19" s="12">
        <v>2.299999999999998</v>
      </c>
      <c r="F19" s="12">
        <v>3.5999999999999979</v>
      </c>
      <c r="G19" s="12">
        <v>4.8999999999999977</v>
      </c>
      <c r="H19" s="12">
        <v>6.1999999999999975</v>
      </c>
      <c r="I19" s="12">
        <v>7.4999999999999973</v>
      </c>
      <c r="J19" s="12">
        <v>8.7999999999999972</v>
      </c>
      <c r="K19" s="12">
        <v>10.099999999999998</v>
      </c>
      <c r="L19" s="12">
        <v>11.399999999999999</v>
      </c>
      <c r="M19" s="12">
        <v>12.7</v>
      </c>
      <c r="N19" s="12">
        <v>14</v>
      </c>
      <c r="O19" s="12">
        <v>0</v>
      </c>
      <c r="P19" s="12">
        <v>0</v>
      </c>
      <c r="Q19" s="12">
        <v>2</v>
      </c>
      <c r="R19" s="12">
        <v>4</v>
      </c>
      <c r="S19" s="12">
        <v>6</v>
      </c>
      <c r="T19" s="12">
        <v>8</v>
      </c>
      <c r="U19" s="12">
        <v>10</v>
      </c>
      <c r="V19" s="12">
        <v>12</v>
      </c>
      <c r="W19" s="12">
        <v>14</v>
      </c>
      <c r="X19" s="12">
        <v>16</v>
      </c>
      <c r="Y19" s="12">
        <v>18</v>
      </c>
      <c r="Z19" s="12">
        <v>20</v>
      </c>
      <c r="AA19" s="12">
        <v>0</v>
      </c>
      <c r="AB19" s="12">
        <v>1</v>
      </c>
      <c r="AC19" s="12">
        <v>2.5</v>
      </c>
      <c r="AD19" s="12">
        <v>4</v>
      </c>
      <c r="AE19" s="12">
        <v>5.5</v>
      </c>
      <c r="AF19" s="12">
        <v>7</v>
      </c>
      <c r="AG19" s="12">
        <v>8.5</v>
      </c>
      <c r="AH19" s="12">
        <v>10</v>
      </c>
      <c r="AI19" s="12">
        <v>11.5</v>
      </c>
      <c r="AJ19" s="12">
        <v>13</v>
      </c>
      <c r="AK19" s="12">
        <v>14.5</v>
      </c>
      <c r="AL19" s="12">
        <v>16</v>
      </c>
      <c r="AM19" s="37">
        <f t="shared" si="0"/>
        <v>14.5</v>
      </c>
      <c r="AN19" s="38">
        <f t="shared" si="1"/>
        <v>12.25</v>
      </c>
      <c r="AO19" s="39">
        <f t="shared" si="2"/>
        <v>7.791666666666667</v>
      </c>
    </row>
    <row r="20" spans="1:41" x14ac:dyDescent="0.2">
      <c r="A20" t="s">
        <v>28</v>
      </c>
      <c r="C20" s="12">
        <v>10</v>
      </c>
      <c r="D20" s="12">
        <v>10</v>
      </c>
      <c r="E20" s="12">
        <v>10</v>
      </c>
      <c r="F20" s="12">
        <v>10</v>
      </c>
      <c r="G20" s="12">
        <v>10</v>
      </c>
      <c r="H20" s="12">
        <v>10</v>
      </c>
      <c r="I20" s="12">
        <v>10</v>
      </c>
      <c r="J20" s="12">
        <v>10</v>
      </c>
      <c r="K20" s="12">
        <v>10</v>
      </c>
      <c r="L20" s="12">
        <v>10</v>
      </c>
      <c r="M20" s="12">
        <v>10</v>
      </c>
      <c r="N20" s="12">
        <v>10</v>
      </c>
      <c r="O20" s="12">
        <v>10</v>
      </c>
      <c r="P20" s="12">
        <v>10</v>
      </c>
      <c r="Q20" s="12">
        <v>10</v>
      </c>
      <c r="R20" s="12">
        <v>10</v>
      </c>
      <c r="S20" s="12">
        <v>10</v>
      </c>
      <c r="T20" s="12">
        <v>10</v>
      </c>
      <c r="U20" s="12">
        <v>10</v>
      </c>
      <c r="V20" s="12">
        <v>10</v>
      </c>
      <c r="W20" s="12">
        <v>10</v>
      </c>
      <c r="X20" s="12">
        <v>10</v>
      </c>
      <c r="Y20" s="12">
        <v>10</v>
      </c>
      <c r="Z20" s="12">
        <v>10</v>
      </c>
      <c r="AA20" s="12">
        <v>10</v>
      </c>
      <c r="AB20" s="12">
        <v>10</v>
      </c>
      <c r="AC20" s="12">
        <v>10</v>
      </c>
      <c r="AD20" s="12">
        <v>10</v>
      </c>
      <c r="AE20" s="12">
        <v>10</v>
      </c>
      <c r="AF20" s="12">
        <v>10</v>
      </c>
      <c r="AG20" s="12">
        <v>10</v>
      </c>
      <c r="AH20" s="12">
        <v>10</v>
      </c>
      <c r="AI20" s="12">
        <v>10</v>
      </c>
      <c r="AJ20" s="12">
        <v>10</v>
      </c>
      <c r="AK20" s="12">
        <v>10</v>
      </c>
      <c r="AL20" s="12">
        <v>10</v>
      </c>
      <c r="AM20" s="37">
        <f t="shared" si="0"/>
        <v>10</v>
      </c>
      <c r="AN20" s="38">
        <f t="shared" si="1"/>
        <v>10</v>
      </c>
      <c r="AO20" s="39">
        <f t="shared" si="2"/>
        <v>10</v>
      </c>
    </row>
    <row r="21" spans="1:41" s="6" customFormat="1" x14ac:dyDescent="0.2">
      <c r="A21" s="6" t="s">
        <v>30</v>
      </c>
      <c r="B21" s="33">
        <v>1</v>
      </c>
      <c r="C21" s="30">
        <f>SUM(C17:C20)</f>
        <v>27</v>
      </c>
      <c r="D21" s="30">
        <f t="shared" ref="D21:AL21" si="50">SUM(D17:D20)</f>
        <v>26.999999999999996</v>
      </c>
      <c r="E21" s="30">
        <f t="shared" si="50"/>
        <v>29.299999999999997</v>
      </c>
      <c r="F21" s="30">
        <f t="shared" si="50"/>
        <v>29.599999999999998</v>
      </c>
      <c r="G21" s="30">
        <f t="shared" si="50"/>
        <v>31.9</v>
      </c>
      <c r="H21" s="30">
        <f t="shared" si="50"/>
        <v>32.199999999999996</v>
      </c>
      <c r="I21" s="30">
        <f t="shared" si="50"/>
        <v>37.5</v>
      </c>
      <c r="J21" s="30">
        <f t="shared" si="50"/>
        <v>38.799999999999997</v>
      </c>
      <c r="K21" s="30">
        <f t="shared" si="50"/>
        <v>39.099999999999994</v>
      </c>
      <c r="L21" s="30">
        <f t="shared" si="50"/>
        <v>40.4</v>
      </c>
      <c r="M21" s="30">
        <f t="shared" si="50"/>
        <v>41.7</v>
      </c>
      <c r="N21" s="30">
        <f t="shared" si="50"/>
        <v>45</v>
      </c>
      <c r="O21" s="30">
        <f t="shared" si="50"/>
        <v>41</v>
      </c>
      <c r="P21" s="30">
        <f t="shared" si="50"/>
        <v>41</v>
      </c>
      <c r="Q21" s="30">
        <f t="shared" si="50"/>
        <v>33</v>
      </c>
      <c r="R21" s="30">
        <f t="shared" si="50"/>
        <v>35</v>
      </c>
      <c r="S21" s="30">
        <f t="shared" si="50"/>
        <v>37</v>
      </c>
      <c r="T21" s="30">
        <f t="shared" si="50"/>
        <v>40</v>
      </c>
      <c r="U21" s="30">
        <f t="shared" si="50"/>
        <v>46</v>
      </c>
      <c r="V21" s="30">
        <f t="shared" si="50"/>
        <v>47</v>
      </c>
      <c r="W21" s="30">
        <f t="shared" si="50"/>
        <v>47</v>
      </c>
      <c r="X21" s="30">
        <f t="shared" si="50"/>
        <v>100</v>
      </c>
      <c r="Y21" s="30">
        <f t="shared" si="50"/>
        <v>96</v>
      </c>
      <c r="Z21" s="30">
        <f t="shared" si="50"/>
        <v>108</v>
      </c>
      <c r="AA21" s="30">
        <f t="shared" si="50"/>
        <v>86</v>
      </c>
      <c r="AB21" s="30">
        <f t="shared" si="50"/>
        <v>87</v>
      </c>
      <c r="AC21" s="30">
        <f t="shared" si="50"/>
        <v>89.5</v>
      </c>
      <c r="AD21" s="30">
        <f t="shared" si="50"/>
        <v>88</v>
      </c>
      <c r="AE21" s="30">
        <f t="shared" si="50"/>
        <v>89.5</v>
      </c>
      <c r="AF21" s="30">
        <f t="shared" si="50"/>
        <v>170</v>
      </c>
      <c r="AG21" s="30">
        <f t="shared" si="50"/>
        <v>170.5</v>
      </c>
      <c r="AH21" s="30">
        <f t="shared" si="50"/>
        <v>174</v>
      </c>
      <c r="AI21" s="30">
        <f t="shared" si="50"/>
        <v>173.5</v>
      </c>
      <c r="AJ21" s="30">
        <f t="shared" si="50"/>
        <v>179</v>
      </c>
      <c r="AK21" s="30">
        <f t="shared" si="50"/>
        <v>181.5</v>
      </c>
      <c r="AL21" s="30">
        <f t="shared" si="50"/>
        <v>73</v>
      </c>
      <c r="AM21" s="40">
        <f t="shared" si="0"/>
        <v>144.5</v>
      </c>
      <c r="AN21" s="41">
        <f t="shared" si="1"/>
        <v>158.58333333333334</v>
      </c>
      <c r="AO21" s="42">
        <f t="shared" si="2"/>
        <v>130.125</v>
      </c>
    </row>
    <row r="22" spans="1:41" x14ac:dyDescent="0.2">
      <c r="A22" s="20" t="s">
        <v>31</v>
      </c>
      <c r="B22" s="20"/>
      <c r="C22" s="19">
        <f>SUM(C15,C21)</f>
        <v>438</v>
      </c>
      <c r="D22" s="19">
        <f t="shared" ref="D22:AL22" si="51">SUM(D15,D21)</f>
        <v>363</v>
      </c>
      <c r="E22" s="19">
        <f t="shared" si="51"/>
        <v>414.3</v>
      </c>
      <c r="F22" s="19">
        <f t="shared" si="51"/>
        <v>365.6</v>
      </c>
      <c r="G22" s="19">
        <f t="shared" si="51"/>
        <v>413.9</v>
      </c>
      <c r="H22" s="19">
        <f t="shared" si="51"/>
        <v>412.2</v>
      </c>
      <c r="I22" s="19">
        <f t="shared" si="51"/>
        <v>420.5</v>
      </c>
      <c r="J22" s="19">
        <f t="shared" si="51"/>
        <v>344.8</v>
      </c>
      <c r="K22" s="19">
        <f t="shared" si="51"/>
        <v>387.1</v>
      </c>
      <c r="L22" s="19">
        <f t="shared" si="51"/>
        <v>338.4</v>
      </c>
      <c r="M22" s="19">
        <f t="shared" si="51"/>
        <v>334.7</v>
      </c>
      <c r="N22" s="19">
        <f t="shared" si="51"/>
        <v>429</v>
      </c>
      <c r="O22" s="19">
        <f t="shared" si="51"/>
        <v>424</v>
      </c>
      <c r="P22" s="19">
        <f t="shared" si="51"/>
        <v>544</v>
      </c>
      <c r="Q22" s="19">
        <f t="shared" si="51"/>
        <v>577</v>
      </c>
      <c r="R22" s="19">
        <f t="shared" si="51"/>
        <v>503</v>
      </c>
      <c r="S22" s="19">
        <f t="shared" si="51"/>
        <v>518</v>
      </c>
      <c r="T22" s="19">
        <f t="shared" si="51"/>
        <v>448</v>
      </c>
      <c r="U22" s="19">
        <f t="shared" si="51"/>
        <v>542</v>
      </c>
      <c r="V22" s="19">
        <f t="shared" si="51"/>
        <v>462</v>
      </c>
      <c r="W22" s="19">
        <f t="shared" si="51"/>
        <v>466</v>
      </c>
      <c r="X22" s="19">
        <f t="shared" si="51"/>
        <v>611</v>
      </c>
      <c r="Y22" s="19">
        <f t="shared" si="51"/>
        <v>639</v>
      </c>
      <c r="Z22" s="19">
        <f t="shared" si="51"/>
        <v>592</v>
      </c>
      <c r="AA22" s="19">
        <f t="shared" si="51"/>
        <v>531</v>
      </c>
      <c r="AB22" s="19">
        <f t="shared" si="51"/>
        <v>429</v>
      </c>
      <c r="AC22" s="19">
        <f t="shared" si="51"/>
        <v>395.5</v>
      </c>
      <c r="AD22" s="19">
        <f t="shared" si="51"/>
        <v>578</v>
      </c>
      <c r="AE22" s="19">
        <f t="shared" si="51"/>
        <v>512.5</v>
      </c>
      <c r="AF22" s="19">
        <f t="shared" si="51"/>
        <v>630</v>
      </c>
      <c r="AG22" s="19">
        <f t="shared" si="51"/>
        <v>479.5</v>
      </c>
      <c r="AH22" s="19">
        <f t="shared" si="51"/>
        <v>435</v>
      </c>
      <c r="AI22" s="19">
        <f t="shared" si="51"/>
        <v>502.5</v>
      </c>
      <c r="AJ22" s="19">
        <f t="shared" si="51"/>
        <v>656</v>
      </c>
      <c r="AK22" s="19">
        <f t="shared" si="51"/>
        <v>509.5</v>
      </c>
      <c r="AL22" s="19">
        <f t="shared" si="51"/>
        <v>398</v>
      </c>
      <c r="AM22" s="31">
        <f t="shared" si="0"/>
        <v>521.16666666666663</v>
      </c>
      <c r="AN22" s="19">
        <f t="shared" si="1"/>
        <v>496.75</v>
      </c>
      <c r="AO22" s="32">
        <f t="shared" si="2"/>
        <v>504.70833333333331</v>
      </c>
    </row>
    <row r="23" spans="1:41" ht="17" customHeight="1" thickBot="1" x14ac:dyDescent="0.25">
      <c r="A23" s="11" t="s">
        <v>36</v>
      </c>
      <c r="B23" s="28">
        <v>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43">
        <f>AL22-AM22</f>
        <v>-123.16666666666663</v>
      </c>
      <c r="AN23" s="44">
        <f>AL22-AN22</f>
        <v>-98.75</v>
      </c>
      <c r="AO23" s="45">
        <f>AL22-AO22</f>
        <v>-106.70833333333331</v>
      </c>
    </row>
    <row r="24" spans="1:41" x14ac:dyDescent="0.2">
      <c r="A24" s="10" t="str">
        <f>A2&amp;" - "&amp;A1</f>
        <v>Valuation drivers - Normalized net working capital overview</v>
      </c>
    </row>
    <row r="25" spans="1:41" x14ac:dyDescent="0.2">
      <c r="A25" s="10" t="s">
        <v>6</v>
      </c>
    </row>
  </sheetData>
  <mergeCells count="1">
    <mergeCell ref="AM4:AO4"/>
  </mergeCells>
  <pageMargins left="0.70866141732283472" right="0.70866141732283472" top="1.3385826771653544" bottom="0.74803149606299213" header="0.31496062992125984" footer="0.31496062992125984"/>
  <pageSetup paperSize="9" scale="93" orientation="landscape" horizontalDpi="0" verticalDpi="0"/>
  <headerFooter differentFirst="1">
    <oddHeader>&amp;L&amp;"Helvetica,Regular"&amp;K000000&amp;G&amp;C&amp;"Helvetica,Regular"&amp;K000000www.divestopia.com&amp;R&amp;"Helvetica,Regular"&amp;K000000DRAFT</oddHeader>
    <oddFooter>&amp;L&amp;"Helvetica,Regular"&amp;K000000&amp;A&amp;C&amp;"Calibri,Regular"&amp;K000000&amp;F
&amp;D&amp;R&amp;"Helvetica,Regular"&amp;K000000Page &amp;P of &amp;N</oddFooter>
  </headerFooter>
  <drawing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Cover</vt:lpstr>
      <vt:lpstr>EVtoEQ</vt:lpstr>
      <vt:lpstr>ND</vt:lpstr>
      <vt:lpstr>NWC</vt:lpstr>
      <vt:lpstr>Cover!Print_Area</vt:lpstr>
      <vt:lpstr>EVtoEQ!Print_Area</vt:lpstr>
    </vt:vector>
  </TitlesOfParts>
  <Manager>Divestopia</Manager>
  <Company>Divestopia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Divestopia - Financial Fact Book Template</dc:title>
  <dc:subject>Financial fact book for selling your Company</dc:subject>
  <dc:creator>Divestopia</dc:creator>
  <cp:keywords>Fact book, Databook, sell side report</cp:keywords>
  <dc:description>For more info go to www.divestopia.com</dc:description>
  <cp:lastModifiedBy>Microsoft Office-gebruiker</cp:lastModifiedBy>
  <cp:lastPrinted>2020-03-23T13:58:00Z</cp:lastPrinted>
  <dcterms:created xsi:type="dcterms:W3CDTF">2020-03-18T12:26:34Z</dcterms:created>
  <dcterms:modified xsi:type="dcterms:W3CDTF">2020-03-23T14:04:34Z</dcterms:modified>
  <cp:category>Fact Book</cp:category>
</cp:coreProperties>
</file>