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28.xml"/>
  <Override ContentType="application/vnd.openxmlformats-officedocument.spreadsheetml.worksheet+xml" PartName="/xl/worksheets/sheet23.xml"/>
  <Override ContentType="application/vnd.openxmlformats-officedocument.spreadsheetml.worksheet+xml" PartName="/xl/worksheets/sheet10.xml"/>
  <Override ContentType="application/vnd.openxmlformats-officedocument.spreadsheetml.worksheet+xml" PartName="/xl/worksheets/sheet15.xml"/>
  <Override ContentType="application/vnd.openxmlformats-officedocument.spreadsheetml.worksheet+xml" PartName="/xl/worksheets/sheet19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29.xml"/>
  <Override ContentType="application/vnd.openxmlformats-officedocument.spreadsheetml.worksheet+xml" PartName="/xl/worksheets/sheet20.xml"/>
  <Override ContentType="application/vnd.openxmlformats-officedocument.spreadsheetml.worksheet+xml" PartName="/xl/worksheets/sheet1.xml"/>
  <Override ContentType="application/vnd.openxmlformats-officedocument.spreadsheetml.worksheet+xml" PartName="/xl/worksheets/sheet24.xml"/>
  <Override ContentType="application/vnd.openxmlformats-officedocument.spreadsheetml.worksheet+xml" PartName="/xl/worksheets/sheet9.xml"/>
  <Override ContentType="application/vnd.openxmlformats-officedocument.spreadsheetml.worksheet+xml" PartName="/xl/worksheets/sheet4.xml"/>
  <Override ContentType="application/vnd.openxmlformats-officedocument.spreadsheetml.worksheet+xml" PartName="/xl/worksheets/sheet12.xml"/>
  <Override ContentType="application/vnd.openxmlformats-officedocument.spreadsheetml.worksheet+xml" PartName="/xl/worksheets/sheet17.xml"/>
  <Override ContentType="application/vnd.openxmlformats-officedocument.spreadsheetml.worksheet+xml" PartName="/xl/worksheets/sheet25.xml"/>
  <Override ContentType="application/vnd.openxmlformats-officedocument.spreadsheetml.worksheet+xml" PartName="/xl/worksheets/sheet8.xml"/>
  <Override ContentType="application/vnd.openxmlformats-officedocument.spreadsheetml.worksheet+xml" PartName="/xl/worksheets/sheet21.xml"/>
  <Override ContentType="application/vnd.openxmlformats-officedocument.spreadsheetml.worksheet+xml" PartName="/xl/worksheets/sheet30.xml"/>
  <Override ContentType="application/vnd.openxmlformats-officedocument.spreadsheetml.worksheet+xml" PartName="/xl/worksheets/sheet27.xml"/>
  <Override ContentType="application/vnd.openxmlformats-officedocument.spreadsheetml.worksheet+xml" PartName="/xl/worksheets/sheet14.xml"/>
  <Override ContentType="application/vnd.openxmlformats-officedocument.spreadsheetml.worksheet+xml" PartName="/xl/worksheets/sheet13.xml"/>
  <Override ContentType="application/vnd.openxmlformats-officedocument.spreadsheetml.worksheet+xml" PartName="/xl/worksheets/sheet18.xml"/>
  <Override ContentType="application/vnd.openxmlformats-officedocument.spreadsheetml.worksheet+xml" PartName="/xl/worksheets/sheet26.xml"/>
  <Override ContentType="application/vnd.openxmlformats-officedocument.spreadsheetml.worksheet+xml" PartName="/xl/worksheets/sheet31.xml"/>
  <Override ContentType="application/vnd.openxmlformats-officedocument.spreadsheetml.worksheet+xml" PartName="/xl/worksheets/sheet3.xml"/>
  <Override ContentType="application/vnd.openxmlformats-officedocument.spreadsheetml.worksheet+xml" PartName="/xl/worksheets/sheet22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26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12.xml"/>
  <Override ContentType="application/vnd.openxmlformats-officedocument.drawing+xml" PartName="/xl/drawings/drawing17.xml"/>
  <Override ContentType="application/vnd.openxmlformats-officedocument.drawing+xml" PartName="/xl/drawings/drawing25.xml"/>
  <Override ContentType="application/vnd.openxmlformats-officedocument.drawing+xml" PartName="/xl/drawings/drawing30.xml"/>
  <Override ContentType="application/vnd.openxmlformats-officedocument.drawing+xml" PartName="/xl/drawings/drawing21.xml"/>
  <Override ContentType="application/vnd.openxmlformats-officedocument.drawing+xml" PartName="/xl/drawings/drawing27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8.xml"/>
  <Override ContentType="application/vnd.openxmlformats-officedocument.drawing+xml" PartName="/xl/drawings/drawing31.xml"/>
  <Override ContentType="application/vnd.openxmlformats-officedocument.drawing+xml" PartName="/xl/drawings/drawing22.xml"/>
  <Override ContentType="application/vnd.openxmlformats-officedocument.drawing+xml" PartName="/xl/drawings/drawing10.xml"/>
  <Override ContentType="application/vnd.openxmlformats-officedocument.drawing+xml" PartName="/xl/drawings/drawing28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23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19.xml"/>
  <Override ContentType="application/vnd.openxmlformats-officedocument.drawing+xml" PartName="/xl/drawings/drawing5.xml"/>
  <Override ContentType="application/vnd.openxmlformats-officedocument.drawing+xml" PartName="/xl/drawings/drawing29.xml"/>
  <Override ContentType="application/vnd.openxmlformats-officedocument.drawing+xml" PartName="/xl/drawings/drawing24.xml"/>
  <Override ContentType="application/vnd.openxmlformats-officedocument.drawing+xml" PartName="/xl/drawings/drawing11.xml"/>
  <Override ContentType="application/vnd.openxmlformats-officedocument.drawing+xml" PartName="/xl/drawings/drawing20.xml"/>
  <Override ContentType="application/vnd.openxmlformats-officedocument.spreadsheetml.styles+xml" PartName="/xl/styles.xml"/>
  <Override ContentType="application/vnd.openxmlformats-officedocument.drawingml.chart+xml" PartName="/xl/charts/chart16.xml"/>
  <Override ContentType="application/vnd.openxmlformats-officedocument.drawingml.chart+xml" PartName="/xl/charts/chart11.xml"/>
  <Override ContentType="application/vnd.openxmlformats-officedocument.drawingml.chart+xml" PartName="/xl/charts/chart7.xml"/>
  <Override ContentType="application/vnd.openxmlformats-officedocument.drawingml.chart+xml" PartName="/xl/charts/chart14.xml"/>
  <Override ContentType="application/vnd.openxmlformats-officedocument.drawingml.chart+xml" PartName="/xl/charts/chart13.xml"/>
  <Override ContentType="application/vnd.openxmlformats-officedocument.drawingml.chart+xml" PartName="/xl/charts/chart4.xml"/>
  <Override ContentType="application/vnd.openxmlformats-officedocument.drawingml.chart+xml" PartName="/xl/charts/chart2.xml"/>
  <Override ContentType="application/vnd.openxmlformats-officedocument.drawingml.chart+xml" PartName="/xl/charts/chart1.xml"/>
  <Override ContentType="application/vnd.openxmlformats-officedocument.drawingml.chart+xml" PartName="/xl/charts/chart10.xml"/>
  <Override ContentType="application/vnd.openxmlformats-officedocument.drawingml.chart+xml" PartName="/xl/charts/chart6.xml"/>
  <Override ContentType="application/vnd.openxmlformats-officedocument.drawingml.chart+xml" PartName="/xl/charts/chart8.xml"/>
  <Override ContentType="application/vnd.openxmlformats-officedocument.drawingml.chart+xml" PartName="/xl/charts/chart15.xml"/>
  <Override ContentType="application/vnd.openxmlformats-officedocument.drawingml.chart+xml" PartName="/xl/charts/chart9.xml"/>
  <Override ContentType="application/vnd.openxmlformats-officedocument.drawingml.chart+xml" PartName="/xl/charts/chart12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ntents" sheetId="1" r:id="rId4"/>
    <sheet state="visible" name="Lead" sheetId="2" r:id="rId5"/>
    <sheet state="visible" name="Lead-PL" sheetId="3" r:id="rId6"/>
    <sheet state="visible" name="Lead-BS" sheetId="4" r:id="rId7"/>
    <sheet state="visible" name="Lead-CF" sheetId="5" r:id="rId8"/>
    <sheet state="visible" name="VD" sheetId="6" r:id="rId9"/>
    <sheet state="visible" name="EVtoEQ" sheetId="7" r:id="rId10"/>
    <sheet state="visible" name="AE" sheetId="8" r:id="rId11"/>
    <sheet state="visible" name="ND" sheetId="9" r:id="rId12"/>
    <sheet state="visible" name="NWC" sheetId="10" r:id="rId13"/>
    <sheet state="visible" name="PL" sheetId="11" r:id="rId14"/>
    <sheet state="visible" name="PL1" sheetId="12" r:id="rId15"/>
    <sheet state="visible" name="PL2" sheetId="13" r:id="rId16"/>
    <sheet state="visible" name="PL3" sheetId="14" r:id="rId17"/>
    <sheet state="visible" name="PL4" sheetId="15" r:id="rId18"/>
    <sheet state="visible" name="PL5" sheetId="16" r:id="rId19"/>
    <sheet state="visible" name="BS" sheetId="17" r:id="rId20"/>
    <sheet state="visible" name="BS1" sheetId="18" r:id="rId21"/>
    <sheet state="visible" name="BS2" sheetId="19" r:id="rId22"/>
    <sheet state="visible" name="BS3" sheetId="20" r:id="rId23"/>
    <sheet state="visible" name="BS5" sheetId="21" r:id="rId24"/>
    <sheet state="visible" name="BS4" sheetId="22" r:id="rId25"/>
    <sheet state="visible" name="CF" sheetId="23" r:id="rId26"/>
    <sheet state="visible" name="CF1" sheetId="24" r:id="rId27"/>
    <sheet state="visible" name="CF2" sheetId="25" r:id="rId28"/>
    <sheet state="visible" name="CF3" sheetId="26" r:id="rId29"/>
    <sheet state="visible" name="FC" sheetId="27" r:id="rId30"/>
    <sheet state="visible" name="FC1" sheetId="28" r:id="rId31"/>
    <sheet state="visible" name="FC2" sheetId="29" r:id="rId32"/>
    <sheet state="visible" name="FC3" sheetId="30" r:id="rId33"/>
    <sheet state="visible" name="FC4" sheetId="31" r:id="rId34"/>
  </sheets>
  <definedNames/>
  <calcPr/>
</workbook>
</file>

<file path=xl/sharedStrings.xml><?xml version="1.0" encoding="utf-8"?>
<sst xmlns="http://schemas.openxmlformats.org/spreadsheetml/2006/main" count="802" uniqueCount="301">
  <si>
    <t>Table of contents</t>
  </si>
  <si>
    <t>Section name</t>
  </si>
  <si>
    <t>Sheet name</t>
  </si>
  <si>
    <t>Tab name</t>
  </si>
  <si>
    <t>Page</t>
  </si>
  <si>
    <t>Lead section</t>
  </si>
  <si>
    <t>Lead income statement</t>
  </si>
  <si>
    <t>Lead-PL</t>
  </si>
  <si>
    <t>Lead balance sheet / capital employed</t>
  </si>
  <si>
    <t>Lead-BS</t>
  </si>
  <si>
    <t>Lead cash flow statement</t>
  </si>
  <si>
    <t>Lead-CF</t>
  </si>
  <si>
    <t>Valuation drivers section</t>
  </si>
  <si>
    <t>Enterprise value to equity value bridge</t>
  </si>
  <si>
    <t>EVtoEQ</t>
  </si>
  <si>
    <t>Adjusted EBITDA</t>
  </si>
  <si>
    <t>AE</t>
  </si>
  <si>
    <t>Net debt overview</t>
  </si>
  <si>
    <t>ND</t>
  </si>
  <si>
    <t>Normalized net working capital overview</t>
  </si>
  <si>
    <t>NWC</t>
  </si>
  <si>
    <t>Income statement section</t>
  </si>
  <si>
    <t>Recast income statement</t>
  </si>
  <si>
    <t>PL1</t>
  </si>
  <si>
    <t>Revenue breakdown</t>
  </si>
  <si>
    <t>PL2</t>
  </si>
  <si>
    <t>Cost of sales breakdown</t>
  </si>
  <si>
    <t>PL3</t>
  </si>
  <si>
    <t>Salaries and other expenses breakdown</t>
  </si>
  <si>
    <t>PL4</t>
  </si>
  <si>
    <t>Other possible income statement analyses</t>
  </si>
  <si>
    <t>PL5</t>
  </si>
  <si>
    <t>Balance sheet section</t>
  </si>
  <si>
    <t>Traditional balance sheet overview</t>
  </si>
  <si>
    <t>BS1</t>
  </si>
  <si>
    <t>Inventory breakdown</t>
  </si>
  <si>
    <t>BS2</t>
  </si>
  <si>
    <t>Trade receivable ageing</t>
  </si>
  <si>
    <t>BS3</t>
  </si>
  <si>
    <t>Trade payable ageing</t>
  </si>
  <si>
    <t>BS4</t>
  </si>
  <si>
    <t>Other possible balance sheet analyses</t>
  </si>
  <si>
    <t>BS5</t>
  </si>
  <si>
    <t>Cash flow section</t>
  </si>
  <si>
    <t>Capex breakdown</t>
  </si>
  <si>
    <t>CF1</t>
  </si>
  <si>
    <t>Monthly net working capital overview</t>
  </si>
  <si>
    <t>CF2</t>
  </si>
  <si>
    <t>Monthly DSO, DIO and DPO overview</t>
  </si>
  <si>
    <t>CF3</t>
  </si>
  <si>
    <t>Forecast section</t>
  </si>
  <si>
    <t>Income statement FY19 - FY25</t>
  </si>
  <si>
    <t>FC1</t>
  </si>
  <si>
    <t>Balance sheet Dec19 - Dec25</t>
  </si>
  <si>
    <t>FC2</t>
  </si>
  <si>
    <t>Cash flow FY19 - FY25</t>
  </si>
  <si>
    <t>FC3</t>
  </si>
  <si>
    <t>Forecast assumptions</t>
  </si>
  <si>
    <t>FC4</t>
  </si>
  <si>
    <t>Back to: Table of contents</t>
  </si>
  <si>
    <t>In % of revenues</t>
  </si>
  <si>
    <t>Currency: $ 000</t>
  </si>
  <si>
    <t>Ref</t>
  </si>
  <si>
    <t>FY17</t>
  </si>
  <si>
    <t>FY18</t>
  </si>
  <si>
    <t>FY19</t>
  </si>
  <si>
    <t>Revenue and gross margin overview</t>
  </si>
  <si>
    <t>Revenues</t>
  </si>
  <si>
    <t>Cost of sales</t>
  </si>
  <si>
    <t>Gross margin</t>
  </si>
  <si>
    <t>Salaries</t>
  </si>
  <si>
    <t>Housing</t>
  </si>
  <si>
    <t>Selling expenses</t>
  </si>
  <si>
    <t>Administrative expenses</t>
  </si>
  <si>
    <t>Other</t>
  </si>
  <si>
    <t>Total operating expenses</t>
  </si>
  <si>
    <t>Reported EBITDA</t>
  </si>
  <si>
    <t>Depreciation</t>
  </si>
  <si>
    <t>Operating income</t>
  </si>
  <si>
    <t>Interest expenses</t>
  </si>
  <si>
    <t>Interest income</t>
  </si>
  <si>
    <t>Profit before tax</t>
  </si>
  <si>
    <t>Income tax</t>
  </si>
  <si>
    <t>Net result</t>
  </si>
  <si>
    <t>KPIs</t>
  </si>
  <si>
    <t>Y-o-y revenue growth</t>
  </si>
  <si>
    <t>n.a.</t>
  </si>
  <si>
    <t>Average number of FTE</t>
  </si>
  <si>
    <t>Salaries per FTE</t>
  </si>
  <si>
    <t>Income tax as % of PBT</t>
  </si>
  <si>
    <t>Source: Trial balance and annual financial statement</t>
  </si>
  <si>
    <t>Tangible fixed assets</t>
  </si>
  <si>
    <t>Intangible fixed assets</t>
  </si>
  <si>
    <t>Goodwill</t>
  </si>
  <si>
    <t>Fixed assets</t>
  </si>
  <si>
    <t>Inventories</t>
  </si>
  <si>
    <t>Trade receivables</t>
  </si>
  <si>
    <t>Trade payables</t>
  </si>
  <si>
    <t>Trade net working capital</t>
  </si>
  <si>
    <t>Payroll liabilities</t>
  </si>
  <si>
    <t>Income tax payable</t>
  </si>
  <si>
    <t>Other taxes payables</t>
  </si>
  <si>
    <t>Other payables</t>
  </si>
  <si>
    <t>Other receivables</t>
  </si>
  <si>
    <t>Net working capital</t>
  </si>
  <si>
    <t>Net assets</t>
  </si>
  <si>
    <t>Equity</t>
  </si>
  <si>
    <t>Provisions</t>
  </si>
  <si>
    <t>Long-term loans</t>
  </si>
  <si>
    <t>Cash at banks</t>
  </si>
  <si>
    <t>Capital employed</t>
  </si>
  <si>
    <t>Capex</t>
  </si>
  <si>
    <t>Change in net working capital</t>
  </si>
  <si>
    <t>Taxes paid</t>
  </si>
  <si>
    <t>Free cash flow</t>
  </si>
  <si>
    <t>Cash conversion in %</t>
  </si>
  <si>
    <t>Enterprise value</t>
  </si>
  <si>
    <t>Adjusted net debt</t>
  </si>
  <si>
    <t>Normal NWC</t>
  </si>
  <si>
    <t>Actual NWC at Dec19</t>
  </si>
  <si>
    <t>NWC variance adjustment</t>
  </si>
  <si>
    <t>Equity value</t>
  </si>
  <si>
    <t>Source: Management information</t>
  </si>
  <si>
    <t>Adjustments:</t>
  </si>
  <si>
    <t>Double salary new CFO</t>
  </si>
  <si>
    <t>Recruitment cost new CFO</t>
  </si>
  <si>
    <t>Release provision</t>
  </si>
  <si>
    <t>One-off advisory cost</t>
  </si>
  <si>
    <t>Debtor write-off below EBITDA</t>
  </si>
  <si>
    <t>Total EBITDA adjustments</t>
  </si>
  <si>
    <t>Pro forma adjustments:</t>
  </si>
  <si>
    <t>New salary owner</t>
  </si>
  <si>
    <t>Change rental contract</t>
  </si>
  <si>
    <t>Total pro forma adjustments</t>
  </si>
  <si>
    <t>Pro forma adjusted EBITDA</t>
  </si>
  <si>
    <t>In % of revenues:</t>
  </si>
  <si>
    <t>Reported net debt</t>
  </si>
  <si>
    <t>Debt- or (cash)-like items:</t>
  </si>
  <si>
    <t>Corporate income tax payable</t>
  </si>
  <si>
    <t>One-off IT advisory cost payable</t>
  </si>
  <si>
    <t>Accrued interest</t>
  </si>
  <si>
    <t>Shareholder payable</t>
  </si>
  <si>
    <t>Total debt like items</t>
  </si>
  <si>
    <t>Averages</t>
  </si>
  <si>
    <t>L3M</t>
  </si>
  <si>
    <t>L6M</t>
  </si>
  <si>
    <t>LTM</t>
  </si>
  <si>
    <t>Reported net working capital</t>
  </si>
  <si>
    <t>Total adjustments</t>
  </si>
  <si>
    <t>Adjusted net working capital</t>
  </si>
  <si>
    <t>Variance with Dec19 NWC</t>
  </si>
  <si>
    <t>Reported</t>
  </si>
  <si>
    <t>Adjustments</t>
  </si>
  <si>
    <t>Recasted</t>
  </si>
  <si>
    <t>EBITDA</t>
  </si>
  <si>
    <t>checks</t>
  </si>
  <si>
    <t>Revenue by product</t>
  </si>
  <si>
    <t>In %</t>
  </si>
  <si>
    <t>Product 1</t>
  </si>
  <si>
    <t>Product 2</t>
  </si>
  <si>
    <t>Product 3</t>
  </si>
  <si>
    <t>Product 4</t>
  </si>
  <si>
    <t>Product 5</t>
  </si>
  <si>
    <t>Product 6</t>
  </si>
  <si>
    <t>Source: Sales details</t>
  </si>
  <si>
    <t>Revenue by country</t>
  </si>
  <si>
    <t>United States</t>
  </si>
  <si>
    <t>Canada</t>
  </si>
  <si>
    <t>United Kingdom</t>
  </si>
  <si>
    <t>China</t>
  </si>
  <si>
    <t>Germany</t>
  </si>
  <si>
    <t>France</t>
  </si>
  <si>
    <t>Revenue by channel</t>
  </si>
  <si>
    <t>Revenue by channel in % in FY19</t>
  </si>
  <si>
    <t>Direct</t>
  </si>
  <si>
    <t>Distributors</t>
  </si>
  <si>
    <t>Online</t>
  </si>
  <si>
    <t>Raw materials</t>
  </si>
  <si>
    <t>Direct materials</t>
  </si>
  <si>
    <t>Indirect materials</t>
  </si>
  <si>
    <t>Overhead manufacturing</t>
  </si>
  <si>
    <t>Price difference</t>
  </si>
  <si>
    <t>Freight</t>
  </si>
  <si>
    <t>Gross salaries</t>
  </si>
  <si>
    <t>Social charges</t>
  </si>
  <si>
    <t>Bonus</t>
  </si>
  <si>
    <t>Rental costs</t>
  </si>
  <si>
    <t>Maintenance</t>
  </si>
  <si>
    <t>Marketing</t>
  </si>
  <si>
    <t>Website</t>
  </si>
  <si>
    <t>Debtor write-off</t>
  </si>
  <si>
    <t>Insurance</t>
  </si>
  <si>
    <t>Accounting</t>
  </si>
  <si>
    <t>Professional fees</t>
  </si>
  <si>
    <t>Operating expenses</t>
  </si>
  <si>
    <t>Examples of other analyses</t>
  </si>
  <si>
    <t>Revenue price and volume analyses</t>
  </si>
  <si>
    <t>Gross margin per product, type and region</t>
  </si>
  <si>
    <t>Revenue, gross margin and EBITDA per location / plant</t>
  </si>
  <si>
    <t>Headcount development per month and per department</t>
  </si>
  <si>
    <t>Monthly operating expenses breakdown</t>
  </si>
  <si>
    <t>Foreign exchange exposure</t>
  </si>
  <si>
    <t>Constant currency income statement</t>
  </si>
  <si>
    <t>Source: www.divestopia.com</t>
  </si>
  <si>
    <t>Back to Table of contents</t>
  </si>
  <si>
    <t>Current assets</t>
  </si>
  <si>
    <t>Total assets</t>
  </si>
  <si>
    <t>Long-term liabilities</t>
  </si>
  <si>
    <t>Short-term liabilities</t>
  </si>
  <si>
    <t>Total equity and liabilities</t>
  </si>
  <si>
    <t>Inventory overview</t>
  </si>
  <si>
    <t>Not due</t>
  </si>
  <si>
    <t>&lt; 30 days</t>
  </si>
  <si>
    <t>31 - 60 days</t>
  </si>
  <si>
    <t>61 - 90 days</t>
  </si>
  <si>
    <t>91 - 120 days</t>
  </si>
  <si>
    <t>&gt; 120 days</t>
  </si>
  <si>
    <t>Trade receivable ageing overview</t>
  </si>
  <si>
    <t>Fixed asset roll forward schedule</t>
  </si>
  <si>
    <t>Overview of fixed assets per type and location</t>
  </si>
  <si>
    <t>Breakdown of other receivables</t>
  </si>
  <si>
    <t>Breakdown of other payables</t>
  </si>
  <si>
    <t>Calculation of provision for bad debt</t>
  </si>
  <si>
    <t>Calculation of provision for obsolete inventories</t>
  </si>
  <si>
    <t>Overview of cash per country</t>
  </si>
  <si>
    <t>Equity roll forward schedule</t>
  </si>
  <si>
    <t>Calculation of provisions</t>
  </si>
  <si>
    <t>Overview of reported net debt, including terms and conditions</t>
  </si>
  <si>
    <t>Calculation of loan covenants</t>
  </si>
  <si>
    <t>Deferred tax asset or deferred tax liability breakdown</t>
  </si>
  <si>
    <t>Breakdown of payroll liabilities</t>
  </si>
  <si>
    <t>Trade payable ageing overview</t>
  </si>
  <si>
    <t>Capex overview by type</t>
  </si>
  <si>
    <t>Machinery</t>
  </si>
  <si>
    <t>Installations</t>
  </si>
  <si>
    <t>Trucks</t>
  </si>
  <si>
    <t>Building improvement</t>
  </si>
  <si>
    <t>Hygiene</t>
  </si>
  <si>
    <t>Safety</t>
  </si>
  <si>
    <t>Of which:</t>
  </si>
  <si>
    <t xml:space="preserve">Maintenance </t>
  </si>
  <si>
    <t>Expansion</t>
  </si>
  <si>
    <t>Recast net working capital</t>
  </si>
  <si>
    <t>LTM average net working capital</t>
  </si>
  <si>
    <t>Minimum</t>
  </si>
  <si>
    <t>Maximum</t>
  </si>
  <si>
    <t>Monthly numbers:</t>
  </si>
  <si>
    <t>Revenue</t>
  </si>
  <si>
    <t>Cost of sales + opex - payroll</t>
  </si>
  <si>
    <t>Days in month</t>
  </si>
  <si>
    <t>VAT %</t>
  </si>
  <si>
    <t>Days metrics:</t>
  </si>
  <si>
    <t>DIO</t>
  </si>
  <si>
    <t>DSO</t>
  </si>
  <si>
    <t>DPO</t>
  </si>
  <si>
    <t>CCC</t>
  </si>
  <si>
    <t>Recast net working capital overview</t>
  </si>
  <si>
    <t>Recast net working capital by account</t>
  </si>
  <si>
    <t>Days sales outstanding</t>
  </si>
  <si>
    <t>Days sales outstanding overview</t>
  </si>
  <si>
    <t>Number of days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</si>
  <si>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</si>
  <si>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</si>
  <si>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</si>
  <si>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</si>
  <si>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</si>
  <si>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</si>
  <si>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</si>
  <si>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</si>
  <si>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</si>
  <si>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</si>
  <si>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</si>
  <si>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</si>
  <si>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Average</t>
  </si>
  <si>
    <t>Days inventory outstanding</t>
  </si>
  <si>
    <t>Days inventory outstanding overview</t>
  </si>
  <si>
    <t>Days payable outstanding</t>
  </si>
  <si>
    <t>Days payable outstanding overview</t>
  </si>
  <si>
    <t>Cash conversion cycle</t>
  </si>
  <si>
    <t>Cash conversion cycle overview</t>
  </si>
  <si>
    <t>FY17A</t>
  </si>
  <si>
    <t>FY18A</t>
  </si>
  <si>
    <t>FY19A</t>
  </si>
  <si>
    <t>FY20F</t>
  </si>
  <si>
    <t>FY21F</t>
  </si>
  <si>
    <t>FY22F</t>
  </si>
  <si>
    <t>FY23F</t>
  </si>
  <si>
    <t>FY24F</t>
  </si>
  <si>
    <t>FY25F</t>
  </si>
  <si>
    <t>Source: Business plan</t>
  </si>
  <si>
    <t>Dec17A</t>
  </si>
  <si>
    <t>Dec18A</t>
  </si>
  <si>
    <t>Dec19A</t>
  </si>
  <si>
    <t>Dec20F</t>
  </si>
  <si>
    <t>Dec21F</t>
  </si>
  <si>
    <t>Dec22F</t>
  </si>
  <si>
    <t>Dec23F</t>
  </si>
  <si>
    <t>Dec24F</t>
  </si>
  <si>
    <t>Dec25F</t>
  </si>
  <si>
    <t>Traditional balance sheet</t>
  </si>
  <si>
    <t>Free cash flow overview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</si>
</sst>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#,##0_);\(#,##0\)"/>
    <numFmt numFmtId="165" formatCode="#,##0.0_);\(#,##0.0\)"/>
    <numFmt numFmtId="166" formatCode="mmmyy"/>
    <numFmt numFmtId="167" formatCode="#,##0_ ;_ \-#,##0_ ;_ &quot;-&quot;??_ ;_ @_ "/>
  </numFmts>
  <fonts count="21">
    <font>
      <sz val="12.0"/>
      <color theme="1"/>
      <name val="Calibri"/>
    </font>
    <font>
      <b/>
      <sz val="16.0"/>
      <color theme="1"/>
      <name val="Calibri"/>
    </font>
    <font>
      <b/>
      <sz val="12.0"/>
      <color theme="1"/>
      <name val="Calibri"/>
    </font>
    <font>
      <u/>
      <sz val="12.0"/>
      <color theme="10"/>
      <name val="Calibri"/>
    </font>
    <font>
      <color theme="1"/>
      <name val="Calibri"/>
    </font>
    <font>
      <i/>
      <u/>
      <sz val="12.0"/>
      <color rgb="FF0066CC"/>
      <name val="Calibri"/>
    </font>
    <font>
      <i/>
      <sz val="14.0"/>
      <color theme="1"/>
      <name val="Calibri"/>
    </font>
    <font>
      <i/>
      <u/>
      <sz val="12.0"/>
      <color theme="10"/>
      <name val="Calibri"/>
    </font>
    <font>
      <b/>
      <i/>
      <sz val="12.0"/>
      <color theme="1"/>
      <name val="Calibri"/>
    </font>
    <font/>
    <font>
      <i/>
      <sz val="12.0"/>
      <color rgb="FF44546A"/>
      <name val="Calibri"/>
    </font>
    <font>
      <sz val="12.0"/>
      <color rgb="FF44546A"/>
      <name val="Calibri"/>
    </font>
    <font>
      <b/>
      <sz val="12.0"/>
      <color rgb="FF44546A"/>
      <name val="Calibri"/>
    </font>
    <font>
      <i/>
      <sz val="12.0"/>
      <color theme="1"/>
      <name val="Calibri"/>
    </font>
    <font>
      <sz val="9.0"/>
      <color theme="4"/>
      <name val="Calibri"/>
    </font>
    <font>
      <i/>
      <u/>
      <sz val="12.0"/>
      <color theme="1"/>
      <name val="Calibri"/>
    </font>
    <font>
      <b/>
      <i/>
      <sz val="12.0"/>
      <color rgb="FF44546A"/>
      <name val="Calibri"/>
    </font>
    <font>
      <u/>
      <sz val="12.0"/>
      <color theme="10"/>
      <name val="Calibri"/>
    </font>
    <font>
      <b/>
      <i/>
      <u/>
      <sz val="12.0"/>
      <color theme="1"/>
      <name val="Calibri"/>
    </font>
    <font>
      <b/>
      <sz val="16.0"/>
      <color rgb="FF000000"/>
      <name val="Calibri"/>
    </font>
    <font>
      <i/>
      <sz val="14.0"/>
      <color rgb="FF00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D6DCE4"/>
        <bgColor rgb="FFD6DCE4"/>
      </patternFill>
    </fill>
    <fill>
      <patternFill patternType="solid">
        <fgColor rgb="FFE7E6E6"/>
        <bgColor rgb="FFE7E6E6"/>
      </patternFill>
    </fill>
  </fills>
  <borders count="18">
    <border/>
    <border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/>
      <top/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/>
    </border>
    <border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 style="medium">
        <color rgb="FF000000"/>
      </left>
      <right/>
      <top/>
      <bottom style="thin">
        <color rgb="FF000000"/>
      </bottom>
    </border>
    <border>
      <left/>
      <right style="medium">
        <color rgb="FF000000"/>
      </right>
      <top/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/>
      <top style="thin">
        <color rgb="FF000000"/>
      </top>
      <bottom style="thin">
        <color rgb="FF000000"/>
      </bottom>
    </border>
    <border>
      <left/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bottom style="hair">
        <color rgb="FF000000"/>
      </bottom>
    </border>
  </borders>
  <cellStyleXfs count="1">
    <xf borderId="0" fillId="0" fontId="0" numFmtId="0" applyAlignment="1" applyFont="1"/>
  </cellStyleXfs>
  <cellXfs count="8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Border="1" applyFont="1"/>
    <xf borderId="1" fillId="0" fontId="2" numFmtId="0" xfId="0" applyAlignment="1" applyBorder="1" applyFont="1">
      <alignment horizontal="center"/>
    </xf>
    <xf borderId="0" fillId="0" fontId="3" numFmtId="0" xfId="0" applyFont="1"/>
    <xf borderId="0" fillId="0" fontId="4" numFmtId="0" xfId="0" applyFont="1"/>
    <xf borderId="0" fillId="0" fontId="5" numFmtId="0" xfId="0" applyFont="1"/>
    <xf borderId="0" fillId="0" fontId="6" numFmtId="0" xfId="0" applyFont="1"/>
    <xf borderId="0" fillId="0" fontId="7" numFmtId="0" xfId="0" applyFont="1"/>
    <xf borderId="1" fillId="0" fontId="0" numFmtId="0" xfId="0" applyBorder="1" applyFont="1"/>
    <xf borderId="1" fillId="0" fontId="8" numFmtId="0" xfId="0" applyAlignment="1" applyBorder="1" applyFont="1">
      <alignment horizontal="center"/>
    </xf>
    <xf borderId="1" fillId="0" fontId="9" numFmtId="0" xfId="0" applyBorder="1" applyFont="1"/>
    <xf borderId="2" fillId="2" fontId="10" numFmtId="0" xfId="0" applyBorder="1" applyFill="1" applyFont="1"/>
    <xf borderId="2" fillId="2" fontId="11" numFmtId="0" xfId="0" applyAlignment="1" applyBorder="1" applyFont="1">
      <alignment horizontal="center"/>
    </xf>
    <xf borderId="2" fillId="2" fontId="12" numFmtId="0" xfId="0" applyAlignment="1" applyBorder="1" applyFont="1">
      <alignment horizontal="right"/>
    </xf>
    <xf borderId="0" fillId="0" fontId="2" numFmtId="0" xfId="0" applyAlignment="1" applyFont="1">
      <alignment horizontal="left" vertical="top"/>
    </xf>
    <xf borderId="0" fillId="0" fontId="0" numFmtId="164" xfId="0" applyFont="1" applyNumberFormat="1"/>
    <xf borderId="0" fillId="0" fontId="13" numFmtId="165" xfId="0" applyFont="1" applyNumberFormat="1"/>
    <xf borderId="0" fillId="0" fontId="2" numFmtId="0" xfId="0" applyFont="1"/>
    <xf borderId="0" fillId="0" fontId="2" numFmtId="164" xfId="0" applyFont="1" applyNumberFormat="1"/>
    <xf borderId="0" fillId="0" fontId="8" numFmtId="165" xfId="0" applyFont="1" applyNumberFormat="1"/>
    <xf borderId="0" fillId="0" fontId="0" numFmtId="164" xfId="0" applyAlignment="1" applyFont="1" applyNumberFormat="1">
      <alignment readingOrder="0"/>
    </xf>
    <xf borderId="1" fillId="0" fontId="13" numFmtId="0" xfId="0" applyBorder="1" applyFont="1"/>
    <xf borderId="1" fillId="0" fontId="13" numFmtId="164" xfId="0" applyBorder="1" applyFont="1" applyNumberFormat="1"/>
    <xf borderId="0" fillId="0" fontId="13" numFmtId="0" xfId="0" applyFont="1"/>
    <xf borderId="1" fillId="0" fontId="13" numFmtId="165" xfId="0" applyBorder="1" applyFont="1" applyNumberFormat="1"/>
    <xf borderId="3" fillId="3" fontId="2" numFmtId="0" xfId="0" applyBorder="1" applyFill="1" applyFont="1"/>
    <xf borderId="2" fillId="3" fontId="2" numFmtId="164" xfId="0" applyBorder="1" applyFont="1" applyNumberFormat="1"/>
    <xf borderId="2" fillId="3" fontId="8" numFmtId="165" xfId="0" applyBorder="1" applyFont="1" applyNumberFormat="1"/>
    <xf borderId="1" fillId="0" fontId="0" numFmtId="164" xfId="0" applyBorder="1" applyFont="1" applyNumberFormat="1"/>
    <xf borderId="2" fillId="3" fontId="2" numFmtId="0" xfId="0" applyBorder="1" applyFont="1"/>
    <xf borderId="0" fillId="0" fontId="8" numFmtId="0" xfId="0" applyFont="1"/>
    <xf borderId="0" fillId="0" fontId="13" numFmtId="164" xfId="0" applyAlignment="1" applyFont="1" applyNumberFormat="1">
      <alignment horizontal="right"/>
    </xf>
    <xf borderId="0" fillId="0" fontId="14" numFmtId="0" xfId="0" applyFont="1"/>
    <xf borderId="2" fillId="2" fontId="12" numFmtId="166" xfId="0" applyAlignment="1" applyBorder="1" applyFont="1" applyNumberFormat="1">
      <alignment horizontal="right"/>
    </xf>
    <xf borderId="0" fillId="0" fontId="0" numFmtId="0" xfId="0" applyAlignment="1" applyFont="1">
      <alignment horizontal="left"/>
    </xf>
    <xf borderId="4" fillId="0" fontId="13" numFmtId="0" xfId="0" applyBorder="1" applyFont="1"/>
    <xf borderId="4" fillId="0" fontId="0" numFmtId="0" xfId="0" applyBorder="1" applyFont="1"/>
    <xf borderId="4" fillId="0" fontId="13" numFmtId="165" xfId="0" applyBorder="1" applyFont="1" applyNumberFormat="1"/>
    <xf borderId="0" fillId="0" fontId="0" numFmtId="0" xfId="0" applyFont="1"/>
    <xf borderId="0" fillId="0" fontId="2" numFmtId="0" xfId="0" applyAlignment="1" applyFont="1">
      <alignment horizontal="center"/>
    </xf>
    <xf borderId="0" fillId="0" fontId="0" numFmtId="0" xfId="0" applyAlignment="1" applyFont="1">
      <alignment horizontal="center"/>
    </xf>
    <xf borderId="2" fillId="3" fontId="0" numFmtId="0" xfId="0" applyAlignment="1" applyBorder="1" applyFont="1">
      <alignment horizontal="center"/>
    </xf>
    <xf borderId="0" fillId="0" fontId="4" numFmtId="164" xfId="0" applyFont="1" applyNumberFormat="1"/>
    <xf borderId="0" fillId="0" fontId="15" numFmtId="0" xfId="0" applyFont="1"/>
    <xf borderId="0" fillId="0" fontId="0" numFmtId="167" xfId="0" applyFont="1" applyNumberFormat="1"/>
    <xf borderId="0" fillId="0" fontId="13" numFmtId="164" xfId="0" applyFont="1" applyNumberFormat="1"/>
    <xf borderId="2" fillId="3" fontId="2" numFmtId="0" xfId="0" applyAlignment="1" applyBorder="1" applyFont="1">
      <alignment horizontal="center"/>
    </xf>
    <xf borderId="1" fillId="0" fontId="0" numFmtId="0" xfId="0" applyAlignment="1" applyBorder="1" applyFont="1">
      <alignment horizontal="center"/>
    </xf>
    <xf borderId="5" fillId="2" fontId="16" numFmtId="166" xfId="0" applyAlignment="1" applyBorder="1" applyFont="1" applyNumberFormat="1">
      <alignment horizontal="center"/>
    </xf>
    <xf borderId="6" fillId="0" fontId="9" numFmtId="0" xfId="0" applyBorder="1" applyFont="1"/>
    <xf borderId="7" fillId="0" fontId="9" numFmtId="0" xfId="0" applyBorder="1" applyFont="1"/>
    <xf borderId="8" fillId="2" fontId="12" numFmtId="166" xfId="0" applyAlignment="1" applyBorder="1" applyFont="1" applyNumberFormat="1">
      <alignment horizontal="right"/>
    </xf>
    <xf borderId="3" fillId="2" fontId="12" numFmtId="166" xfId="0" applyAlignment="1" applyBorder="1" applyFont="1" applyNumberFormat="1">
      <alignment horizontal="right"/>
    </xf>
    <xf borderId="9" fillId="2" fontId="12" numFmtId="166" xfId="0" applyAlignment="1" applyBorder="1" applyFont="1" applyNumberFormat="1">
      <alignment horizontal="right"/>
    </xf>
    <xf borderId="10" fillId="0" fontId="0" numFmtId="164" xfId="0" applyBorder="1" applyFont="1" applyNumberFormat="1"/>
    <xf borderId="11" fillId="0" fontId="0" numFmtId="164" xfId="0" applyBorder="1" applyFont="1" applyNumberFormat="1"/>
    <xf borderId="12" fillId="3" fontId="2" numFmtId="164" xfId="0" applyBorder="1" applyFont="1" applyNumberFormat="1"/>
    <xf borderId="13" fillId="3" fontId="2" numFmtId="164" xfId="0" applyBorder="1" applyFont="1" applyNumberFormat="1"/>
    <xf borderId="10" fillId="0" fontId="13" numFmtId="164" xfId="0" applyBorder="1" applyFont="1" applyNumberFormat="1"/>
    <xf borderId="11" fillId="0" fontId="13" numFmtId="164" xfId="0" applyBorder="1" applyFont="1" applyNumberFormat="1"/>
    <xf borderId="14" fillId="0" fontId="13" numFmtId="164" xfId="0" applyBorder="1" applyFont="1" applyNumberFormat="1"/>
    <xf borderId="15" fillId="0" fontId="13" numFmtId="164" xfId="0" applyBorder="1" applyFont="1" applyNumberFormat="1"/>
    <xf borderId="16" fillId="0" fontId="13" numFmtId="164" xfId="0" applyBorder="1" applyFont="1" applyNumberFormat="1"/>
    <xf borderId="1" fillId="0" fontId="17" numFmtId="0" xfId="0" applyAlignment="1" applyBorder="1" applyFont="1">
      <alignment horizontal="center"/>
    </xf>
    <xf borderId="0" fillId="0" fontId="2" numFmtId="167" xfId="0" applyFont="1" applyNumberFormat="1"/>
    <xf borderId="2" fillId="2" fontId="16" numFmtId="166" xfId="0" applyAlignment="1" applyBorder="1" applyFont="1" applyNumberFormat="1">
      <alignment horizontal="right"/>
    </xf>
    <xf borderId="17" fillId="0" fontId="0" numFmtId="0" xfId="0" applyBorder="1" applyFont="1"/>
    <xf borderId="1" fillId="0" fontId="0" numFmtId="0" xfId="0" applyAlignment="1" applyBorder="1" applyFont="1">
      <alignment horizontal="left"/>
    </xf>
    <xf borderId="0" fillId="0" fontId="2" numFmtId="0" xfId="0" applyAlignment="1" applyFont="1">
      <alignment horizontal="left"/>
    </xf>
    <xf borderId="0" fillId="0" fontId="2" numFmtId="166" xfId="0" applyAlignment="1" applyFont="1" applyNumberFormat="1">
      <alignment horizontal="left" vertical="top"/>
    </xf>
    <xf borderId="0" fillId="0" fontId="18" numFmtId="0" xfId="0" applyFont="1"/>
    <xf borderId="4" fillId="0" fontId="8" numFmtId="0" xfId="0" applyBorder="1" applyFont="1"/>
    <xf borderId="4" fillId="0" fontId="8" numFmtId="164" xfId="0" applyBorder="1" applyFont="1" applyNumberFormat="1"/>
    <xf borderId="0" fillId="0" fontId="13" numFmtId="9" xfId="0" applyFont="1" applyNumberFormat="1"/>
    <xf borderId="1" fillId="0" fontId="8" numFmtId="0" xfId="0" applyBorder="1" applyFont="1"/>
    <xf borderId="1" fillId="0" fontId="8" numFmtId="164" xfId="0" applyBorder="1" applyFont="1" applyNumberFormat="1"/>
    <xf borderId="0" fillId="0" fontId="8" numFmtId="164" xfId="0" applyFont="1" applyNumberFormat="1"/>
    <xf borderId="0" fillId="0" fontId="0" numFmtId="1" xfId="0" applyFont="1" applyNumberFormat="1"/>
    <xf borderId="0" fillId="0" fontId="0" numFmtId="165" xfId="0" applyFont="1" applyNumberFormat="1"/>
    <xf borderId="2" fillId="3" fontId="2" numFmtId="165" xfId="0" applyBorder="1" applyFont="1" applyNumberFormat="1"/>
    <xf borderId="0" fillId="0" fontId="13" numFmtId="0" xfId="0" applyAlignment="1" applyFont="1">
      <alignment horizontal="left"/>
    </xf>
    <xf borderId="0" fillId="0" fontId="13" numFmtId="165" xfId="0" applyAlignment="1" applyFont="1" applyNumberFormat="1">
      <alignment horizontal="right"/>
    </xf>
    <xf borderId="0" fillId="0" fontId="19" numFmtId="0" xfId="0" applyFont="1"/>
    <xf borderId="0" fillId="0" fontId="20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20" Type="http://schemas.openxmlformats.org/officeDocument/2006/relationships/worksheet" Target="worksheets/sheet17.xml"/><Relationship Id="rId22" Type="http://schemas.openxmlformats.org/officeDocument/2006/relationships/worksheet" Target="worksheets/sheet19.xml"/><Relationship Id="rId21" Type="http://schemas.openxmlformats.org/officeDocument/2006/relationships/worksheet" Target="worksheets/sheet18.xml"/><Relationship Id="rId24" Type="http://schemas.openxmlformats.org/officeDocument/2006/relationships/worksheet" Target="worksheets/sheet21.xml"/><Relationship Id="rId23" Type="http://schemas.openxmlformats.org/officeDocument/2006/relationships/worksheet" Target="worksheets/sheet20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26" Type="http://schemas.openxmlformats.org/officeDocument/2006/relationships/worksheet" Target="worksheets/sheet23.xml"/><Relationship Id="rId25" Type="http://schemas.openxmlformats.org/officeDocument/2006/relationships/worksheet" Target="worksheets/sheet22.xml"/><Relationship Id="rId28" Type="http://schemas.openxmlformats.org/officeDocument/2006/relationships/worksheet" Target="worksheets/sheet25.xml"/><Relationship Id="rId27" Type="http://schemas.openxmlformats.org/officeDocument/2006/relationships/worksheet" Target="worksheets/sheet24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29" Type="http://schemas.openxmlformats.org/officeDocument/2006/relationships/worksheet" Target="worksheets/sheet26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31" Type="http://schemas.openxmlformats.org/officeDocument/2006/relationships/worksheet" Target="worksheets/sheet28.xml"/><Relationship Id="rId30" Type="http://schemas.openxmlformats.org/officeDocument/2006/relationships/worksheet" Target="worksheets/sheet27.xml"/><Relationship Id="rId11" Type="http://schemas.openxmlformats.org/officeDocument/2006/relationships/worksheet" Target="worksheets/sheet8.xml"/><Relationship Id="rId33" Type="http://schemas.openxmlformats.org/officeDocument/2006/relationships/worksheet" Target="worksheets/sheet30.xml"/><Relationship Id="rId10" Type="http://schemas.openxmlformats.org/officeDocument/2006/relationships/worksheet" Target="worksheets/sheet7.xml"/><Relationship Id="rId32" Type="http://schemas.openxmlformats.org/officeDocument/2006/relationships/worksheet" Target="worksheets/sheet29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34" Type="http://schemas.openxmlformats.org/officeDocument/2006/relationships/worksheet" Target="worksheets/sheet31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19" Type="http://schemas.openxmlformats.org/officeDocument/2006/relationships/worksheet" Target="worksheets/sheet16.xml"/><Relationship Id="rId18" Type="http://schemas.openxmlformats.org/officeDocument/2006/relationships/worksheet" Target="worksheets/sheet1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v>Revenues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'Lead-PL'!$C$5:$E$5</c:f>
            </c:strRef>
          </c:cat>
          <c:val>
            <c:numRef>
              <c:f>'Lead-PL'!$C$6:$E$6</c:f>
              <c:numCache/>
            </c:numRef>
          </c:val>
        </c:ser>
        <c:axId val="898772931"/>
        <c:axId val="204998621"/>
      </c:barChart>
      <c:lineChart>
        <c:varyColors val="0"/>
        <c:ser>
          <c:idx val="1"/>
          <c:order val="1"/>
          <c:tx>
            <c:v>Gross margin %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'Lead-PL'!$C$5:$E$5</c:f>
            </c:strRef>
          </c:cat>
          <c:val>
            <c:numRef>
              <c:f>'Lead-PL'!$G$8:$I$8</c:f>
              <c:numCache/>
            </c:numRef>
          </c:val>
          <c:smooth val="0"/>
        </c:ser>
        <c:axId val="898772931"/>
        <c:axId val="204998621"/>
      </c:lineChart>
      <c:catAx>
        <c:axId val="89877293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04998621"/>
      </c:catAx>
      <c:valAx>
        <c:axId val="20499862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898772931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grouping val="stacked"/>
        <c:ser>
          <c:idx val="0"/>
          <c:order val="0"/>
          <c:tx>
            <c:v>Inventories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'CF2'!$C$25:$AL$25</c:f>
            </c:strRef>
          </c:cat>
          <c:val>
            <c:numRef>
              <c:f>'CF2'!$C$26:$AL$26</c:f>
              <c:numCache/>
            </c:numRef>
          </c:val>
        </c:ser>
        <c:ser>
          <c:idx val="1"/>
          <c:order val="1"/>
          <c:tx>
            <c:v>Trade receivables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'CF2'!$C$25:$AL$25</c:f>
            </c:strRef>
          </c:cat>
          <c:val>
            <c:numRef>
              <c:f>'CF2'!$C$27:$AL$27</c:f>
              <c:numCache/>
            </c:numRef>
          </c:val>
        </c:ser>
        <c:ser>
          <c:idx val="2"/>
          <c:order val="2"/>
          <c:tx>
            <c:v>Trade payables</c:v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'CF2'!$C$25:$AL$25</c:f>
            </c:strRef>
          </c:cat>
          <c:val>
            <c:numRef>
              <c:f>'CF2'!$C$28:$AL$28</c:f>
              <c:numCache/>
            </c:numRef>
          </c:val>
        </c:ser>
        <c:ser>
          <c:idx val="3"/>
          <c:order val="3"/>
          <c:tx>
            <c:v>Payroll liabilities</c:v>
          </c:tx>
          <c:spPr>
            <a:solidFill>
              <a:schemeClr val="accent5"/>
            </a:solidFill>
            <a:ln cmpd="sng">
              <a:solidFill>
                <a:srgbClr val="000000"/>
              </a:solidFill>
            </a:ln>
          </c:spPr>
          <c:cat>
            <c:strRef>
              <c:f>'CF2'!$C$25:$AL$25</c:f>
            </c:strRef>
          </c:cat>
          <c:val>
            <c:numRef>
              <c:f>'CF2'!$C$30:$AL$30</c:f>
              <c:numCache/>
            </c:numRef>
          </c:val>
        </c:ser>
        <c:ser>
          <c:idx val="4"/>
          <c:order val="4"/>
          <c:tx>
            <c:v>Other taxes payables</c:v>
          </c:tx>
          <c:spPr>
            <a:solidFill>
              <a:schemeClr val="accent6"/>
            </a:solidFill>
            <a:ln cmpd="sng">
              <a:solidFill>
                <a:srgbClr val="000000"/>
              </a:solidFill>
            </a:ln>
          </c:spPr>
          <c:cat>
            <c:strRef>
              <c:f>'CF2'!$C$25:$AL$25</c:f>
            </c:strRef>
          </c:cat>
          <c:val>
            <c:numRef>
              <c:f>'CF2'!$C$31:$AL$31</c:f>
              <c:numCache/>
            </c:numRef>
          </c:val>
        </c:ser>
        <c:ser>
          <c:idx val="5"/>
          <c:order val="5"/>
          <c:tx>
            <c:v>Other payables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'CF2'!$C$25:$AL$25</c:f>
            </c:strRef>
          </c:cat>
          <c:val>
            <c:numRef>
              <c:f>'CF2'!$C$32:$AL$32</c:f>
              <c:numCache/>
            </c:numRef>
          </c:val>
        </c:ser>
        <c:ser>
          <c:idx val="6"/>
          <c:order val="6"/>
          <c:tx>
            <c:v>Other receivables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'CF2'!$C$25:$AL$25</c:f>
            </c:strRef>
          </c:cat>
          <c:val>
            <c:numRef>
              <c:f>'CF2'!$C$33:$AL$33</c:f>
              <c:numCache/>
            </c:numRef>
          </c:val>
        </c:ser>
        <c:overlap val="100"/>
        <c:axId val="784332900"/>
        <c:axId val="2016657961"/>
      </c:barChart>
      <c:catAx>
        <c:axId val="7843329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 rot="-2760000"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016657961"/>
      </c:catAx>
      <c:valAx>
        <c:axId val="201665796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784332900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0"/>
  </c:chart>
</c:chartSpace>
</file>

<file path=xl/charts/chart1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v>FY17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'CF3'!$A$7:$A$18</c:f>
            </c:strRef>
          </c:cat>
          <c:val>
            <c:numRef>
              <c:f>'CF3'!$C$7:$C$18</c:f>
              <c:numCache/>
            </c:numRef>
          </c:val>
          <c:smooth val="0"/>
        </c:ser>
        <c:ser>
          <c:idx val="1"/>
          <c:order val="1"/>
          <c:tx>
            <c:v>FY18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'CF3'!$A$7:$A$18</c:f>
            </c:strRef>
          </c:cat>
          <c:val>
            <c:numRef>
              <c:f>'CF3'!$D$7:$D$18</c:f>
              <c:numCache/>
            </c:numRef>
          </c:val>
          <c:smooth val="0"/>
        </c:ser>
        <c:ser>
          <c:idx val="2"/>
          <c:order val="2"/>
          <c:tx>
            <c:v>FY19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'CF3'!$A$7:$A$18</c:f>
            </c:strRef>
          </c:cat>
          <c:val>
            <c:numRef>
              <c:f>'CF3'!$E$7:$E$18</c:f>
              <c:numCache/>
            </c:numRef>
          </c:val>
          <c:smooth val="0"/>
        </c:ser>
        <c:axId val="925242579"/>
        <c:axId val="2000692696"/>
      </c:lineChart>
      <c:catAx>
        <c:axId val="92524257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000692696"/>
      </c:catAx>
      <c:valAx>
        <c:axId val="2000692696"/>
        <c:scaling>
          <c:orientation val="minMax"/>
          <c:min val="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925242579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v>FY17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'CF3'!$A$25:$A$36</c:f>
            </c:strRef>
          </c:cat>
          <c:val>
            <c:numRef>
              <c:f>'CF3'!$C$25:$C$36</c:f>
              <c:numCache/>
            </c:numRef>
          </c:val>
          <c:smooth val="0"/>
        </c:ser>
        <c:ser>
          <c:idx val="1"/>
          <c:order val="1"/>
          <c:tx>
            <c:v>FY18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'CF3'!$A$25:$A$36</c:f>
            </c:strRef>
          </c:cat>
          <c:val>
            <c:numRef>
              <c:f>'CF3'!$D$25:$D$36</c:f>
              <c:numCache/>
            </c:numRef>
          </c:val>
          <c:smooth val="0"/>
        </c:ser>
        <c:ser>
          <c:idx val="2"/>
          <c:order val="2"/>
          <c:tx>
            <c:v>FY19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'CF3'!$A$25:$A$36</c:f>
            </c:strRef>
          </c:cat>
          <c:val>
            <c:numRef>
              <c:f>'CF3'!$E$25:$E$36</c:f>
              <c:numCache/>
            </c:numRef>
          </c:val>
          <c:smooth val="0"/>
        </c:ser>
        <c:axId val="785000629"/>
        <c:axId val="642483047"/>
      </c:lineChart>
      <c:catAx>
        <c:axId val="78500062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642483047"/>
      </c:catAx>
      <c:valAx>
        <c:axId val="642483047"/>
        <c:scaling>
          <c:orientation val="minMax"/>
          <c:min val="2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785000629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v>FY17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'CF3'!$A$61:$A$72</c:f>
            </c:strRef>
          </c:cat>
          <c:val>
            <c:numRef>
              <c:f>'CF3'!$C$61:$C$72</c:f>
              <c:numCache/>
            </c:numRef>
          </c:val>
          <c:smooth val="0"/>
        </c:ser>
        <c:ser>
          <c:idx val="1"/>
          <c:order val="1"/>
          <c:tx>
            <c:v>FY18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'CF3'!$A$61:$A$72</c:f>
            </c:strRef>
          </c:cat>
          <c:val>
            <c:numRef>
              <c:f>'CF3'!$D$61:$D$72</c:f>
              <c:numCache/>
            </c:numRef>
          </c:val>
          <c:smooth val="0"/>
        </c:ser>
        <c:ser>
          <c:idx val="2"/>
          <c:order val="2"/>
          <c:tx>
            <c:v>FY19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'CF3'!$A$61:$A$72</c:f>
            </c:strRef>
          </c:cat>
          <c:val>
            <c:numRef>
              <c:f>'CF3'!$E$61:$E$72</c:f>
              <c:numCache/>
            </c:numRef>
          </c:val>
          <c:smooth val="0"/>
        </c:ser>
        <c:axId val="429062944"/>
        <c:axId val="1022551524"/>
      </c:lineChart>
      <c:catAx>
        <c:axId val="42906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022551524"/>
      </c:catAx>
      <c:valAx>
        <c:axId val="1022551524"/>
        <c:scaling>
          <c:orientation val="minMax"/>
          <c:min val="2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429062944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v>FY17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'CF3'!$A$43:$A$54</c:f>
            </c:strRef>
          </c:cat>
          <c:val>
            <c:numRef>
              <c:f>'CF3'!$C$43:$C$54</c:f>
              <c:numCache/>
            </c:numRef>
          </c:val>
          <c:smooth val="0"/>
        </c:ser>
        <c:ser>
          <c:idx val="1"/>
          <c:order val="1"/>
          <c:tx>
            <c:v>FY18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'CF3'!$A$43:$A$54</c:f>
            </c:strRef>
          </c:cat>
          <c:val>
            <c:numRef>
              <c:f>'CF3'!$D$43:$D$54</c:f>
              <c:numCache/>
            </c:numRef>
          </c:val>
          <c:smooth val="0"/>
        </c:ser>
        <c:ser>
          <c:idx val="2"/>
          <c:order val="2"/>
          <c:tx>
            <c:v>FY19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'CF3'!$A$43:$A$54</c:f>
            </c:strRef>
          </c:cat>
          <c:val>
            <c:numRef>
              <c:f>'CF3'!$E$43:$E$54</c:f>
              <c:numCache/>
            </c:numRef>
          </c:val>
          <c:smooth val="0"/>
        </c:ser>
        <c:axId val="2042946739"/>
        <c:axId val="262551118"/>
      </c:lineChart>
      <c:catAx>
        <c:axId val="204294673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62551118"/>
      </c:catAx>
      <c:valAx>
        <c:axId val="262551118"/>
        <c:scaling>
          <c:orientation val="minMax"/>
          <c:min val="5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042946739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v>Revenues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'FC1'!$C$5:$K$5</c:f>
            </c:strRef>
          </c:cat>
          <c:val>
            <c:numRef>
              <c:f>'FC1'!$C$6:$K$6</c:f>
              <c:numCache/>
            </c:numRef>
          </c:val>
        </c:ser>
        <c:axId val="900099772"/>
        <c:axId val="67877215"/>
      </c:barChart>
      <c:lineChart>
        <c:varyColors val="0"/>
        <c:ser>
          <c:idx val="1"/>
          <c:order val="1"/>
          <c:tx>
            <c:v>Gross margin in %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'FC1'!$C$5:$K$5</c:f>
            </c:strRef>
          </c:cat>
          <c:val>
            <c:numRef>
              <c:f>'FC1'!$C$26:$K$26</c:f>
              <c:numCache/>
            </c:numRef>
          </c:val>
          <c:smooth val="0"/>
        </c:ser>
        <c:axId val="900099772"/>
        <c:axId val="67877215"/>
      </c:lineChart>
      <c:catAx>
        <c:axId val="9000997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67877215"/>
      </c:catAx>
      <c:valAx>
        <c:axId val="6787721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900099772"/>
      </c:valAx>
    </c:plotArea>
    <c:plotVisOnly val="0"/>
  </c:chart>
</c:chartSpace>
</file>

<file path=xl/charts/chart1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v>Free cash flow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'FC3'!$C$5:$K$5</c:f>
            </c:strRef>
          </c:cat>
          <c:val>
            <c:numRef>
              <c:f>'FC3'!$C$10:$K$10</c:f>
              <c:numCache/>
            </c:numRef>
          </c:val>
        </c:ser>
        <c:axId val="1798735213"/>
        <c:axId val="271744269"/>
      </c:barChart>
      <c:lineChart>
        <c:varyColors val="0"/>
        <c:ser>
          <c:idx val="1"/>
          <c:order val="1"/>
          <c:tx>
            <c:v>Cash conversion in %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'FC3'!$C$5:$K$5</c:f>
            </c:strRef>
          </c:cat>
          <c:val>
            <c:numRef>
              <c:f>'FC3'!$C$11:$K$11</c:f>
              <c:numCache/>
            </c:numRef>
          </c:val>
          <c:smooth val="0"/>
        </c:ser>
        <c:axId val="1798735213"/>
        <c:axId val="271744269"/>
      </c:lineChart>
      <c:catAx>
        <c:axId val="179873521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71744269"/>
      </c:catAx>
      <c:valAx>
        <c:axId val="27174426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798735213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pieChart>
        <c:varyColors val="1"/>
        <c:ser>
          <c:idx val="0"/>
          <c:order val="0"/>
          <c:tx>
            <c:strRef>
              <c:f>'PL2'!$I$30</c:f>
            </c:strRef>
          </c:tx>
          <c:dPt>
            <c:idx val="0"/>
            <c:spPr>
              <a:solidFill>
                <a:schemeClr val="accent1"/>
              </a:solidFill>
            </c:spPr>
          </c:dPt>
          <c:dPt>
            <c:idx val="1"/>
            <c:spPr>
              <a:solidFill>
                <a:schemeClr val="accent2"/>
              </a:solidFill>
            </c:spPr>
          </c:dPt>
          <c:dPt>
            <c:idx val="2"/>
            <c:spPr>
              <a:solidFill>
                <a:schemeClr val="accent3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'PL2'!$A$31:$A$33</c:f>
            </c:strRef>
          </c:cat>
          <c:val>
            <c:numRef>
              <c:f>'PL2'!$I$31:$I$33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v>FY17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'PL2'!$A$19:$A$24</c:f>
            </c:strRef>
          </c:cat>
          <c:val>
            <c:numRef>
              <c:f>'PL2'!$C$19:$C$24</c:f>
              <c:numCache/>
            </c:numRef>
          </c:val>
        </c:ser>
        <c:ser>
          <c:idx val="1"/>
          <c:order val="1"/>
          <c:tx>
            <c:v>FY18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'PL2'!$A$19:$A$24</c:f>
            </c:strRef>
          </c:cat>
          <c:val>
            <c:numRef>
              <c:f>'PL2'!$D$19:$D$24</c:f>
              <c:numCache/>
            </c:numRef>
          </c:val>
        </c:ser>
        <c:ser>
          <c:idx val="2"/>
          <c:order val="2"/>
          <c:tx>
            <c:v>FY19</c:v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'PL2'!$A$19:$A$24</c:f>
            </c:strRef>
          </c:cat>
          <c:val>
            <c:numRef>
              <c:f>'PL2'!$E$19:$E$24</c:f>
              <c:numCache/>
            </c:numRef>
          </c:val>
        </c:ser>
        <c:axId val="601359862"/>
        <c:axId val="654175534"/>
      </c:barChart>
      <c:catAx>
        <c:axId val="60135986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654175534"/>
      </c:catAx>
      <c:valAx>
        <c:axId val="65417553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601359862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v>FY17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'PL2'!$A$7:$A$12</c:f>
            </c:strRef>
          </c:cat>
          <c:val>
            <c:numRef>
              <c:f>'PL2'!$C$7:$C$12</c:f>
              <c:numCache/>
            </c:numRef>
          </c:val>
        </c:ser>
        <c:ser>
          <c:idx val="1"/>
          <c:order val="1"/>
          <c:tx>
            <c:v>FY18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'PL2'!$A$7:$A$12</c:f>
            </c:strRef>
          </c:cat>
          <c:val>
            <c:numRef>
              <c:f>'PL2'!$D$7:$D$12</c:f>
              <c:numCache/>
            </c:numRef>
          </c:val>
        </c:ser>
        <c:ser>
          <c:idx val="2"/>
          <c:order val="2"/>
          <c:tx>
            <c:v>FY19</c:v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'PL2'!$A$7:$A$12</c:f>
            </c:strRef>
          </c:cat>
          <c:val>
            <c:numRef>
              <c:f>'PL2'!$E$7:$E$12</c:f>
              <c:numCache/>
            </c:numRef>
          </c:val>
        </c:ser>
        <c:axId val="1393514124"/>
        <c:axId val="1098509147"/>
      </c:barChart>
      <c:catAx>
        <c:axId val="13935141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098509147"/>
      </c:catAx>
      <c:valAx>
        <c:axId val="109850914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393514124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grouping val="stacked"/>
        <c:ser>
          <c:idx val="0"/>
          <c:order val="0"/>
          <c:tx>
            <c:v>Product 1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val>
            <c:numRef>
              <c:f>'BS2'!$C$6:$E$6</c:f>
              <c:numCache/>
            </c:numRef>
          </c:val>
        </c:ser>
        <c:ser>
          <c:idx val="1"/>
          <c:order val="1"/>
          <c:tx>
            <c:v>Product 2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val>
            <c:numRef>
              <c:f>'BS2'!$C$7:$E$7</c:f>
              <c:numCache/>
            </c:numRef>
          </c:val>
        </c:ser>
        <c:ser>
          <c:idx val="2"/>
          <c:order val="2"/>
          <c:tx>
            <c:v>Product 3</c:v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val>
            <c:numRef>
              <c:f>'BS2'!$C$8:$E$8</c:f>
              <c:numCache/>
            </c:numRef>
          </c:val>
        </c:ser>
        <c:ser>
          <c:idx val="3"/>
          <c:order val="3"/>
          <c:tx>
            <c:v>Product 4</c:v>
          </c:tx>
          <c:spPr>
            <a:solidFill>
              <a:schemeClr val="accent4"/>
            </a:solidFill>
            <a:ln cmpd="sng">
              <a:solidFill>
                <a:srgbClr val="000000"/>
              </a:solidFill>
            </a:ln>
          </c:spPr>
          <c:val>
            <c:numRef>
              <c:f>'BS2'!$C$9:$E$9</c:f>
              <c:numCache/>
            </c:numRef>
          </c:val>
        </c:ser>
        <c:ser>
          <c:idx val="4"/>
          <c:order val="4"/>
          <c:tx>
            <c:v>Product 5</c:v>
          </c:tx>
          <c:spPr>
            <a:solidFill>
              <a:schemeClr val="accent5"/>
            </a:solidFill>
            <a:ln cmpd="sng">
              <a:solidFill>
                <a:srgbClr val="000000"/>
              </a:solidFill>
            </a:ln>
          </c:spPr>
          <c:val>
            <c:numRef>
              <c:f>'BS2'!$C$10:$E$10</c:f>
              <c:numCache/>
            </c:numRef>
          </c:val>
        </c:ser>
        <c:overlap val="100"/>
        <c:axId val="1819876313"/>
        <c:axId val="1940977370"/>
      </c:barChart>
      <c:catAx>
        <c:axId val="181987631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940977370"/>
      </c:catAx>
      <c:valAx>
        <c:axId val="194097737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819876313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grouping val="stacked"/>
        <c:ser>
          <c:idx val="0"/>
          <c:order val="0"/>
          <c:tx>
            <c:v>Not due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val>
            <c:numRef>
              <c:f>'BS3'!$C$6:$E$6</c:f>
              <c:numCache/>
            </c:numRef>
          </c:val>
        </c:ser>
        <c:ser>
          <c:idx val="1"/>
          <c:order val="1"/>
          <c:tx>
            <c:v>&lt; 30 days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val>
            <c:numRef>
              <c:f>'BS3'!$C$7:$E$7</c:f>
              <c:numCache/>
            </c:numRef>
          </c:val>
        </c:ser>
        <c:ser>
          <c:idx val="2"/>
          <c:order val="2"/>
          <c:tx>
            <c:v>31 - 60 days</c:v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val>
            <c:numRef>
              <c:f>'BS3'!$C$8:$E$8</c:f>
              <c:numCache/>
            </c:numRef>
          </c:val>
        </c:ser>
        <c:ser>
          <c:idx val="3"/>
          <c:order val="3"/>
          <c:tx>
            <c:v>61 - 90 days</c:v>
          </c:tx>
          <c:spPr>
            <a:solidFill>
              <a:schemeClr val="accent4"/>
            </a:solidFill>
            <a:ln cmpd="sng">
              <a:solidFill>
                <a:srgbClr val="000000"/>
              </a:solidFill>
            </a:ln>
          </c:spPr>
          <c:val>
            <c:numRef>
              <c:f>'BS3'!$C$9:$E$9</c:f>
              <c:numCache/>
            </c:numRef>
          </c:val>
        </c:ser>
        <c:ser>
          <c:idx val="4"/>
          <c:order val="4"/>
          <c:tx>
            <c:v>91 - 120 days</c:v>
          </c:tx>
          <c:spPr>
            <a:solidFill>
              <a:schemeClr val="accent5"/>
            </a:solidFill>
            <a:ln cmpd="sng">
              <a:solidFill>
                <a:srgbClr val="000000"/>
              </a:solidFill>
            </a:ln>
          </c:spPr>
          <c:val>
            <c:numRef>
              <c:f>'BS3'!$C$10:$E$10</c:f>
              <c:numCache/>
            </c:numRef>
          </c:val>
        </c:ser>
        <c:ser>
          <c:idx val="5"/>
          <c:order val="5"/>
          <c:tx>
            <c:v>&gt; 120 days</c:v>
          </c:tx>
          <c:spPr>
            <a:solidFill>
              <a:schemeClr val="accent6"/>
            </a:solidFill>
            <a:ln cmpd="sng">
              <a:solidFill>
                <a:srgbClr val="000000"/>
              </a:solidFill>
            </a:ln>
          </c:spPr>
          <c:val>
            <c:numRef>
              <c:f>'BS3'!$C$11:$E$11</c:f>
              <c:numCache/>
            </c:numRef>
          </c:val>
        </c:ser>
        <c:overlap val="100"/>
        <c:axId val="839604716"/>
        <c:axId val="401316212"/>
      </c:barChart>
      <c:catAx>
        <c:axId val="8396047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401316212"/>
      </c:catAx>
      <c:valAx>
        <c:axId val="40131621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839604716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grouping val="stacked"/>
        <c:ser>
          <c:idx val="0"/>
          <c:order val="0"/>
          <c:tx>
            <c:v>Not due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val>
            <c:numRef>
              <c:f>'BS4'!$C$6:$E$6</c:f>
              <c:numCache/>
            </c:numRef>
          </c:val>
        </c:ser>
        <c:ser>
          <c:idx val="1"/>
          <c:order val="1"/>
          <c:tx>
            <c:v>&lt; 30 days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val>
            <c:numRef>
              <c:f>'BS4'!$C$7:$E$7</c:f>
              <c:numCache/>
            </c:numRef>
          </c:val>
        </c:ser>
        <c:ser>
          <c:idx val="2"/>
          <c:order val="2"/>
          <c:tx>
            <c:v>31 - 60 days</c:v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val>
            <c:numRef>
              <c:f>'BS4'!$C$8:$E$8</c:f>
              <c:numCache/>
            </c:numRef>
          </c:val>
        </c:ser>
        <c:ser>
          <c:idx val="3"/>
          <c:order val="3"/>
          <c:tx>
            <c:v>61 - 90 days</c:v>
          </c:tx>
          <c:spPr>
            <a:solidFill>
              <a:schemeClr val="accent4"/>
            </a:solidFill>
            <a:ln cmpd="sng">
              <a:solidFill>
                <a:srgbClr val="000000"/>
              </a:solidFill>
            </a:ln>
          </c:spPr>
          <c:val>
            <c:numRef>
              <c:f>'BS4'!$C$9:$E$9</c:f>
              <c:numCache/>
            </c:numRef>
          </c:val>
        </c:ser>
        <c:ser>
          <c:idx val="4"/>
          <c:order val="4"/>
          <c:tx>
            <c:v>91 - 120 days</c:v>
          </c:tx>
          <c:spPr>
            <a:solidFill>
              <a:schemeClr val="accent5"/>
            </a:solidFill>
            <a:ln cmpd="sng">
              <a:solidFill>
                <a:srgbClr val="000000"/>
              </a:solidFill>
            </a:ln>
          </c:spPr>
          <c:val>
            <c:numRef>
              <c:f>'BS4'!$C$10:$E$10</c:f>
              <c:numCache/>
            </c:numRef>
          </c:val>
        </c:ser>
        <c:ser>
          <c:idx val="5"/>
          <c:order val="5"/>
          <c:tx>
            <c:v>&gt; 120 days</c:v>
          </c:tx>
          <c:spPr>
            <a:solidFill>
              <a:schemeClr val="accent6"/>
            </a:solidFill>
            <a:ln cmpd="sng">
              <a:solidFill>
                <a:srgbClr val="000000"/>
              </a:solidFill>
            </a:ln>
          </c:spPr>
          <c:val>
            <c:numRef>
              <c:f>'BS4'!$C$11:$E$11</c:f>
              <c:numCache/>
            </c:numRef>
          </c:val>
        </c:ser>
        <c:overlap val="100"/>
        <c:axId val="787800809"/>
        <c:axId val="1310206698"/>
      </c:barChart>
      <c:catAx>
        <c:axId val="78780080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310206698"/>
      </c:catAx>
      <c:valAx>
        <c:axId val="131020669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787800809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grouping val="stacked"/>
        <c:ser>
          <c:idx val="0"/>
          <c:order val="0"/>
          <c:tx>
            <c:v>Maintenance 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'CF1'!$C$5:$E$5</c:f>
            </c:strRef>
          </c:cat>
          <c:val>
            <c:numRef>
              <c:f>'CF1'!$C$15:$E$15</c:f>
              <c:numCache/>
            </c:numRef>
          </c:val>
        </c:ser>
        <c:ser>
          <c:idx val="1"/>
          <c:order val="1"/>
          <c:tx>
            <c:v>Expansion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'CF1'!$C$5:$E$5</c:f>
            </c:strRef>
          </c:cat>
          <c:val>
            <c:numRef>
              <c:f>'CF1'!$C$16:$E$16</c:f>
              <c:numCache/>
            </c:numRef>
          </c:val>
        </c:ser>
        <c:overlap val="100"/>
        <c:axId val="1990769753"/>
        <c:axId val="794592514"/>
      </c:barChart>
      <c:catAx>
        <c:axId val="199076975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794592514"/>
      </c:catAx>
      <c:valAx>
        <c:axId val="79459251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990769753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v>Recast net working capital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'CF2'!$C$25:$AL$25</c:f>
            </c:strRef>
          </c:cat>
          <c:val>
            <c:numRef>
              <c:f>'CF2'!$C$34:$AL$34</c:f>
              <c:numCache/>
            </c:numRef>
          </c:val>
          <c:smooth val="1"/>
        </c:ser>
        <c:ser>
          <c:idx val="1"/>
          <c:order val="1"/>
          <c:tx>
            <c:v>LTM average net working capital</c:v>
          </c:tx>
          <c:spPr>
            <a:ln cmpd="sng"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'CF2'!$C$25:$AL$25</c:f>
            </c:strRef>
          </c:cat>
          <c:val>
            <c:numRef>
              <c:f>'CF2'!$C$35:$AL$35</c:f>
              <c:numCache/>
            </c:numRef>
          </c:val>
          <c:smooth val="1"/>
        </c:ser>
        <c:ser>
          <c:idx val="2"/>
          <c:order val="2"/>
          <c:tx>
            <c:v>Minimum</c:v>
          </c:tx>
          <c:spPr>
            <a:ln cmpd="sng" w="28575"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'CF2'!$C$25:$AL$25</c:f>
            </c:strRef>
          </c:cat>
          <c:val>
            <c:numRef>
              <c:f>'CF2'!$C$36:$AL$36</c:f>
              <c:numCache/>
            </c:numRef>
          </c:val>
          <c:smooth val="1"/>
        </c:ser>
        <c:ser>
          <c:idx val="3"/>
          <c:order val="3"/>
          <c:tx>
            <c:v>Maximum</c:v>
          </c:tx>
          <c:spPr>
            <a:ln cmpd="sng" w="28575"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'CF2'!$C$25:$AL$25</c:f>
            </c:strRef>
          </c:cat>
          <c:val>
            <c:numRef>
              <c:f>'CF2'!$C$37:$AL$37</c:f>
              <c:numCache/>
            </c:numRef>
          </c:val>
          <c:smooth val="1"/>
        </c:ser>
        <c:axId val="1737928904"/>
        <c:axId val="1353659866"/>
      </c:lineChart>
      <c:catAx>
        <c:axId val="1737928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353659866"/>
      </c:catAx>
      <c:valAx>
        <c:axId val="135365986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737928904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0"/>
  </c:chart>
</c:chartSpace>
</file>

<file path=xl/drawings/_rels/drawing13.xml.rels><?xml version="1.0" encoding="UTF-8" standalone="yes"?>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chart" Target="../charts/chart3.xml"/><Relationship Id="rId3" Type="http://schemas.openxmlformats.org/officeDocument/2006/relationships/chart" Target="../charts/chart4.xml"/></Relationships>
</file>

<file path=xl/drawings/_rels/drawing19.xml.rels><?xml version="1.0" encoding="UTF-8" standalone="yes"?>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20.xml.rels><?xml version="1.0" encoding="UTF-8" standalone="yes"?>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22.xml.rels><?xml version="1.0" encoding="UTF-8" standalone="yes"?>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4.xml.rels><?xml version="1.0" encoding="UTF-8" standalone="yes"?>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5.xml.rels><?xml version="1.0" encoding="UTF-8" standalone="yes"?><Relationships xmlns="http://schemas.openxmlformats.org/package/2006/relationships"><Relationship Id="rId1" Type="http://schemas.openxmlformats.org/officeDocument/2006/relationships/chart" Target="../charts/chart9.xml"/><Relationship Id="rId2" Type="http://schemas.openxmlformats.org/officeDocument/2006/relationships/chart" Target="../charts/chart10.xml"/></Relationships>
</file>

<file path=xl/drawings/_rels/drawing26.xml.rels><?xml version="1.0" encoding="UTF-8" standalone="yes"?><Relationships xmlns="http://schemas.openxmlformats.org/package/2006/relationships"><Relationship Id="rId1" Type="http://schemas.openxmlformats.org/officeDocument/2006/relationships/chart" Target="../charts/chart11.xml"/><Relationship Id="rId2" Type="http://schemas.openxmlformats.org/officeDocument/2006/relationships/chart" Target="../charts/chart12.xml"/><Relationship Id="rId3" Type="http://schemas.openxmlformats.org/officeDocument/2006/relationships/chart" Target="../charts/chart13.xml"/><Relationship Id="rId4" Type="http://schemas.openxmlformats.org/officeDocument/2006/relationships/chart" Target="../charts/chart14.xml"/></Relationships>
</file>

<file path=xl/drawings/_rels/drawing28.xml.rels><?xml version="1.0" encoding="UTF-8" standalone="yes"?>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0.xml.rels><?xml version="1.0" encoding="UTF-8" standalone="yes"?><Relationships xmlns="http://schemas.openxmlformats.org/package/2006/relationships"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41</xdr:col>
      <xdr:colOff>57150</xdr:colOff>
      <xdr:row>2</xdr:row>
      <xdr:rowOff>180975</xdr:rowOff>
    </xdr:from>
    <xdr:ext cx="2533650" cy="2590800"/>
    <xdr:sp>
      <xdr:nvSpPr>
        <xdr:cNvPr id="5" name="Shape 5"/>
        <xdr:cNvSpPr txBox="1"/>
      </xdr:nvSpPr>
      <xdr:spPr>
        <a:xfrm>
          <a:off x="4079175" y="2489363"/>
          <a:ext cx="2533650" cy="2581275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 u="sng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Comments: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1.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Debt-like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items: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For details on the debt-like items refer to the net debt section.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1"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2. NWC variance adjustment: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Depending on which average level to consider as normal (e.g., either the last 3 months, last 6 months or last twelve months), the net working capital variance adjustment is $123k, $99k or $107k debt-like, respectively.</a:t>
          </a:r>
          <a:endParaRPr b="0"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10</xdr:col>
      <xdr:colOff>28575</xdr:colOff>
      <xdr:row>29</xdr:row>
      <xdr:rowOff>9525</xdr:rowOff>
    </xdr:from>
    <xdr:ext cx="4867275" cy="2133600"/>
    <xdr:graphicFrame>
      <xdr:nvGraphicFramePr>
        <xdr:cNvPr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9</xdr:col>
      <xdr:colOff>152400</xdr:colOff>
      <xdr:row>17</xdr:row>
      <xdr:rowOff>9525</xdr:rowOff>
    </xdr:from>
    <xdr:ext cx="4991100" cy="2209800"/>
    <xdr:graphicFrame>
      <xdr:nvGraphicFramePr>
        <xdr:cNvPr id="3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9</xdr:col>
      <xdr:colOff>152400</xdr:colOff>
      <xdr:row>5</xdr:row>
      <xdr:rowOff>47625</xdr:rowOff>
    </xdr:from>
    <xdr:ext cx="4991100" cy="2190750"/>
    <xdr:graphicFrame>
      <xdr:nvGraphicFramePr>
        <xdr:cNvPr id="4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76200</xdr:colOff>
      <xdr:row>15</xdr:row>
      <xdr:rowOff>76200</xdr:rowOff>
    </xdr:from>
    <xdr:ext cx="5010150" cy="2695575"/>
    <xdr:graphicFrame>
      <xdr:nvGraphicFramePr>
        <xdr:cNvPr id="5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66675</xdr:colOff>
      <xdr:row>16</xdr:row>
      <xdr:rowOff>0</xdr:rowOff>
    </xdr:from>
    <xdr:ext cx="5010150" cy="2695575"/>
    <xdr:graphicFrame>
      <xdr:nvGraphicFramePr>
        <xdr:cNvPr id="6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57150</xdr:colOff>
      <xdr:row>16</xdr:row>
      <xdr:rowOff>85725</xdr:rowOff>
    </xdr:from>
    <xdr:ext cx="5010150" cy="2695575"/>
    <xdr:graphicFrame>
      <xdr:nvGraphicFramePr>
        <xdr:cNvPr id="7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19050</xdr:colOff>
      <xdr:row>5</xdr:row>
      <xdr:rowOff>9525</xdr:rowOff>
    </xdr:from>
    <xdr:ext cx="4324350" cy="2695575"/>
    <xdr:graphicFrame>
      <xdr:nvGraphicFramePr>
        <xdr:cNvPr id="8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123825</xdr:colOff>
      <xdr:row>52</xdr:row>
      <xdr:rowOff>200025</xdr:rowOff>
    </xdr:from>
    <xdr:ext cx="36337875" cy="2695575"/>
    <xdr:graphicFrame>
      <xdr:nvGraphicFramePr>
        <xdr:cNvPr id="9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38100</xdr:colOff>
      <xdr:row>68</xdr:row>
      <xdr:rowOff>76200</xdr:rowOff>
    </xdr:from>
    <xdr:ext cx="36395025" cy="2695575"/>
    <xdr:graphicFrame>
      <xdr:nvGraphicFramePr>
        <xdr:cNvPr id="10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drawings/drawing2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171450</xdr:colOff>
      <xdr:row>5</xdr:row>
      <xdr:rowOff>47625</xdr:rowOff>
    </xdr:from>
    <xdr:ext cx="4991100" cy="2695575"/>
    <xdr:graphicFrame>
      <xdr:nvGraphicFramePr>
        <xdr:cNvPr id="11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5</xdr:col>
      <xdr:colOff>161925</xdr:colOff>
      <xdr:row>23</xdr:row>
      <xdr:rowOff>0</xdr:rowOff>
    </xdr:from>
    <xdr:ext cx="4991100" cy="2695575"/>
    <xdr:graphicFrame>
      <xdr:nvGraphicFramePr>
        <xdr:cNvPr id="12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5</xdr:col>
      <xdr:colOff>161925</xdr:colOff>
      <xdr:row>59</xdr:row>
      <xdr:rowOff>19050</xdr:rowOff>
    </xdr:from>
    <xdr:ext cx="4991100" cy="2695575"/>
    <xdr:graphicFrame>
      <xdr:nvGraphicFramePr>
        <xdr:cNvPr id="13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6</xdr:col>
      <xdr:colOff>0</xdr:colOff>
      <xdr:row>41</xdr:row>
      <xdr:rowOff>0</xdr:rowOff>
    </xdr:from>
    <xdr:ext cx="4962525" cy="2695575"/>
    <xdr:graphicFrame>
      <xdr:nvGraphicFramePr>
        <xdr:cNvPr id="14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drawings/drawing2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11</xdr:col>
      <xdr:colOff>142875</xdr:colOff>
      <xdr:row>5</xdr:row>
      <xdr:rowOff>9525</xdr:rowOff>
    </xdr:from>
    <xdr:ext cx="4981575" cy="2695575"/>
    <xdr:graphicFrame>
      <xdr:nvGraphicFramePr>
        <xdr:cNvPr id="15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9</xdr:col>
      <xdr:colOff>95250</xdr:colOff>
      <xdr:row>5</xdr:row>
      <xdr:rowOff>19050</xdr:rowOff>
    </xdr:from>
    <xdr:ext cx="3467100" cy="2695575"/>
    <xdr:graphicFrame>
      <xdr:nvGraphicFramePr>
        <xdr:cNvPr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38100</xdr:colOff>
      <xdr:row>15</xdr:row>
      <xdr:rowOff>38100</xdr:rowOff>
    </xdr:from>
    <xdr:ext cx="5010150" cy="2695575"/>
    <xdr:graphicFrame>
      <xdr:nvGraphicFramePr>
        <xdr:cNvPr id="16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4</xdr:row>
      <xdr:rowOff>38100</xdr:rowOff>
    </xdr:from>
    <xdr:ext cx="6419850" cy="4391025"/>
    <xdr:sp>
      <xdr:nvSpPr>
        <xdr:cNvPr id="6" name="Shape 6"/>
        <xdr:cNvSpPr txBox="1"/>
      </xdr:nvSpPr>
      <xdr:spPr>
        <a:xfrm>
          <a:off x="2136075" y="1589250"/>
          <a:ext cx="6419850" cy="4381500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 u="sng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Forecast</a:t>
          </a:r>
          <a:r>
            <a:rPr b="1" lang="en-US" sz="1100" u="sng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assumptions</a:t>
          </a:r>
          <a:r>
            <a:rPr b="1" lang="en-US" sz="1100" u="sng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Revenues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: Revenues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increased on average 16% in the last two years. For coming years a conservative growth percentage of 5% per annum is assumed.</a:t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Gross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margin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: Due to new cost initiatives the gross margin will initially decline to 40%. However, when the new initiatives are fully operative the gross margin is expected to increase to 45%, driven by new supplier terms.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Payroll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: Given the change in the salary of the owner post-acquisition the salary costs per FTE are expected to decline in FY20F. As from FY21F onwards a small increase in number of FTE and average salary is expected to support increasing revenue levels.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Operating costs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: Several cost saving initiatives are initiated in FY19, which will decline operating costs. For next years a growth of 1% is assumed (mainly inflationary increases).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Interest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: Interest expense is assumed similar to interest income. This is conservative given the declining long-term loan balance in upcoming years.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Corporate income tax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: No carry forward losses are available. As such, assumed the effective rate to be similar to the normal tax rate of 25%.</a:t>
          </a:r>
          <a:endParaRPr sz="1100"/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28575</xdr:colOff>
      <xdr:row>0</xdr:row>
      <xdr:rowOff>219075</xdr:rowOff>
    </xdr:from>
    <xdr:ext cx="5248275" cy="6296025"/>
    <xdr:sp>
      <xdr:nvSpPr>
        <xdr:cNvPr id="3" name="Shape 3"/>
        <xdr:cNvSpPr txBox="1"/>
      </xdr:nvSpPr>
      <xdr:spPr>
        <a:xfrm>
          <a:off x="2726625" y="636750"/>
          <a:ext cx="5238750" cy="6286500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 u="sng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Comments: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1.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 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Net result to EBITDA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: The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items below EBITDA, such as income tax, interest and depreciation do not contain operational items to be considered in EBITDA, except for a debtor write-off in FY17 which was recorded as part of depreciation.</a:t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2.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Double salary new CFO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: In October 2019, a new CFO started in the Company.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The prior CFO was active in the period from October to December 2019 as well. From 2020, the new CFO will act alone. The double salary of the old CFO ($12k per month) is adjusted in EBITDA.</a:t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3.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Recruitment costs new CFO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: An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external agency was engaged to find the new CFO. The recruitment cost incurred by this agency are adjusted.</a:t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4.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Release provision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: In FY18,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the provision for claims was increased by $100k. However, in FY19, the lawsuit was won in our favor and the provision could be released.</a:t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5.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One-off advisory costs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: During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FY18 and FY19, the Company incurred external advisory costs related to the implementation of a new ERP system.</a:t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6.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Debtor write-off below EBITDA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: Starting FY18, all debtors write-offs are recorded in selling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expenses above EBITDA. The FY17 charge was recorded in decpreciation.</a:t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7.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New salary owner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: Post-acquisition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the owner will continue as an employee within the Company. The owners salary will decrease by $10k per month.</a:t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8.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Change rental contract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: Currently, the real estate is owned by a related company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of the owner. The rental price is below what is common in the market. Post-acquisition a new rental contract will be agreed with a market price. The difference between the current and market price is adjusted in EBITDA.</a:t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</xdr:wsDr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38100</xdr:colOff>
      <xdr:row>2</xdr:row>
      <xdr:rowOff>152400</xdr:rowOff>
    </xdr:from>
    <xdr:ext cx="5248275" cy="3419475"/>
    <xdr:sp>
      <xdr:nvSpPr>
        <xdr:cNvPr id="4" name="Shape 4"/>
        <xdr:cNvSpPr txBox="1"/>
      </xdr:nvSpPr>
      <xdr:spPr>
        <a:xfrm>
          <a:off x="2726625" y="2075025"/>
          <a:ext cx="5238750" cy="3409950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 u="sng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Comments: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1.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Reported net debt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: The reported net debt includes $419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k long-term loan at the Citibank and $361k cash in banks. The cash in banks is freely available.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2.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Corporate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income tax payable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: The corporate income tax payable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is the open payable position as of Dec19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. The final tax declaration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has been submitted.</a:t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3.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One-off IT advisory cost payable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: During FY18 and FY19,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the Company hired an external advisor for the implementation of a new ERP system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. The total engagement is $125k, of which $20k is still payable at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Dec19.</a:t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4.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Accrued interest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: The interest of the long-term loan is accrued as other payables.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5.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Shareholder payable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: The other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payables include an aged payable to the Shareholder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1"/>
    <pageSetUpPr fitToPage="1"/>
  </sheetPr>
  <sheetViews>
    <sheetView showGridLines="0" workbookViewId="0"/>
  </sheetViews>
  <sheetFormatPr customHeight="1" defaultColWidth="11.22" defaultRowHeight="15.0"/>
  <cols>
    <col customWidth="1" min="1" max="1" width="26.67"/>
    <col customWidth="1" min="2" max="2" width="37.33"/>
    <col customWidth="1" min="3" max="26" width="10.56"/>
  </cols>
  <sheetData>
    <row r="1" ht="15.75" customHeight="1">
      <c r="A1" s="1" t="s">
        <v>0</v>
      </c>
    </row>
    <row r="2" ht="15.75" customHeight="1"/>
    <row r="3" ht="15.75" customHeight="1">
      <c r="A3" s="2" t="s">
        <v>1</v>
      </c>
      <c r="B3" s="2" t="s">
        <v>2</v>
      </c>
      <c r="C3" s="2" t="s">
        <v>3</v>
      </c>
      <c r="D3" s="3" t="s">
        <v>4</v>
      </c>
    </row>
    <row r="4" ht="15.75" customHeight="1">
      <c r="A4" s="4" t="s">
        <v>5</v>
      </c>
      <c r="B4" s="4" t="s">
        <v>6</v>
      </c>
      <c r="C4" s="5" t="s">
        <v>7</v>
      </c>
      <c r="D4" s="5">
        <v>4.0</v>
      </c>
    </row>
    <row r="5" ht="15.75" customHeight="1">
      <c r="B5" s="4" t="s">
        <v>8</v>
      </c>
      <c r="C5" s="5" t="s">
        <v>9</v>
      </c>
      <c r="D5" s="5">
        <v>5.0</v>
      </c>
    </row>
    <row r="6" ht="15.75" customHeight="1">
      <c r="B6" s="4" t="s">
        <v>10</v>
      </c>
      <c r="C6" s="5" t="s">
        <v>11</v>
      </c>
      <c r="D6" s="5">
        <v>6.0</v>
      </c>
    </row>
    <row r="7" ht="15.75" customHeight="1"/>
    <row r="8" ht="15.75" customHeight="1">
      <c r="A8" s="4" t="s">
        <v>12</v>
      </c>
      <c r="B8" s="4" t="s">
        <v>13</v>
      </c>
      <c r="C8" s="5" t="s">
        <v>14</v>
      </c>
      <c r="D8" s="5">
        <v>8.0</v>
      </c>
    </row>
    <row r="9" ht="15.75" customHeight="1">
      <c r="B9" s="4" t="s">
        <v>15</v>
      </c>
      <c r="C9" s="5" t="s">
        <v>16</v>
      </c>
      <c r="D9" s="5">
        <v>9.0</v>
      </c>
    </row>
    <row r="10" ht="15.75" customHeight="1">
      <c r="B10" s="4" t="s">
        <v>17</v>
      </c>
      <c r="C10" s="5" t="s">
        <v>18</v>
      </c>
      <c r="D10" s="5">
        <v>10.0</v>
      </c>
    </row>
    <row r="11" ht="15.75" customHeight="1">
      <c r="B11" s="4" t="s">
        <v>19</v>
      </c>
      <c r="C11" s="5" t="s">
        <v>20</v>
      </c>
      <c r="D11" s="5">
        <v>11.0</v>
      </c>
    </row>
    <row r="12" ht="15.75" customHeight="1"/>
    <row r="13" ht="15.75" customHeight="1">
      <c r="A13" s="4" t="s">
        <v>21</v>
      </c>
      <c r="B13" s="4" t="s">
        <v>22</v>
      </c>
      <c r="C13" s="5" t="s">
        <v>23</v>
      </c>
      <c r="D13" s="5">
        <v>13.0</v>
      </c>
    </row>
    <row r="14" ht="15.75" customHeight="1">
      <c r="B14" s="4" t="s">
        <v>24</v>
      </c>
      <c r="C14" s="5" t="s">
        <v>25</v>
      </c>
      <c r="D14" s="5">
        <v>14.0</v>
      </c>
    </row>
    <row r="15" ht="15.75" customHeight="1">
      <c r="B15" s="4" t="s">
        <v>26</v>
      </c>
      <c r="C15" s="5" t="s">
        <v>27</v>
      </c>
      <c r="D15" s="5">
        <v>15.0</v>
      </c>
    </row>
    <row r="16" ht="15.75" customHeight="1">
      <c r="B16" s="4" t="s">
        <v>28</v>
      </c>
      <c r="C16" s="5" t="s">
        <v>29</v>
      </c>
      <c r="D16" s="5">
        <v>16.0</v>
      </c>
    </row>
    <row r="17" ht="15.75" customHeight="1">
      <c r="B17" s="4" t="s">
        <v>30</v>
      </c>
      <c r="C17" s="5" t="s">
        <v>31</v>
      </c>
      <c r="D17" s="5">
        <v>17.0</v>
      </c>
    </row>
    <row r="18" ht="15.75" customHeight="1"/>
    <row r="19" ht="15.75" customHeight="1">
      <c r="A19" s="4" t="s">
        <v>32</v>
      </c>
      <c r="B19" s="4" t="s">
        <v>33</v>
      </c>
      <c r="C19" s="5" t="s">
        <v>34</v>
      </c>
      <c r="D19" s="5">
        <v>19.0</v>
      </c>
    </row>
    <row r="20" ht="15.75" customHeight="1">
      <c r="B20" s="4" t="s">
        <v>35</v>
      </c>
      <c r="C20" s="5" t="s">
        <v>36</v>
      </c>
      <c r="D20" s="5">
        <v>20.0</v>
      </c>
    </row>
    <row r="21" ht="15.75" customHeight="1">
      <c r="B21" s="4" t="s">
        <v>37</v>
      </c>
      <c r="C21" s="5" t="s">
        <v>38</v>
      </c>
      <c r="D21" s="5">
        <v>21.0</v>
      </c>
    </row>
    <row r="22" ht="15.75" customHeight="1">
      <c r="B22" s="4" t="s">
        <v>39</v>
      </c>
      <c r="C22" s="5" t="s">
        <v>40</v>
      </c>
      <c r="D22" s="5">
        <v>22.0</v>
      </c>
    </row>
    <row r="23" ht="15.75" customHeight="1">
      <c r="B23" s="4" t="s">
        <v>41</v>
      </c>
      <c r="C23" s="5" t="s">
        <v>42</v>
      </c>
      <c r="D23" s="5">
        <v>23.0</v>
      </c>
    </row>
    <row r="24" ht="15.75" customHeight="1"/>
    <row r="25" ht="15.75" customHeight="1">
      <c r="A25" s="4" t="s">
        <v>43</v>
      </c>
      <c r="B25" s="4" t="s">
        <v>44</v>
      </c>
      <c r="C25" s="5" t="s">
        <v>45</v>
      </c>
      <c r="D25" s="5">
        <v>25.0</v>
      </c>
    </row>
    <row r="26" ht="15.75" customHeight="1">
      <c r="B26" s="4" t="s">
        <v>46</v>
      </c>
      <c r="C26" s="5" t="s">
        <v>47</v>
      </c>
      <c r="D26" s="5">
        <v>26.0</v>
      </c>
    </row>
    <row r="27" ht="15.75" customHeight="1">
      <c r="B27" s="4" t="s">
        <v>48</v>
      </c>
      <c r="C27" s="5" t="s">
        <v>49</v>
      </c>
      <c r="D27" s="5">
        <v>29.0</v>
      </c>
    </row>
    <row r="28" ht="15.75" customHeight="1"/>
    <row r="29" ht="15.75" customHeight="1">
      <c r="A29" s="4" t="s">
        <v>50</v>
      </c>
      <c r="B29" s="4" t="s">
        <v>51</v>
      </c>
      <c r="C29" s="5" t="s">
        <v>52</v>
      </c>
      <c r="D29" s="5">
        <v>32.0</v>
      </c>
    </row>
    <row r="30" ht="15.75" customHeight="1">
      <c r="B30" s="4" t="s">
        <v>53</v>
      </c>
      <c r="C30" s="5" t="s">
        <v>54</v>
      </c>
      <c r="D30" s="5">
        <v>33.0</v>
      </c>
    </row>
    <row r="31" ht="15.75" customHeight="1">
      <c r="B31" s="4" t="s">
        <v>55</v>
      </c>
      <c r="C31" s="5" t="s">
        <v>56</v>
      </c>
      <c r="D31" s="5">
        <v>35.0</v>
      </c>
    </row>
    <row r="32" ht="15.75" customHeight="1">
      <c r="B32" s="4" t="s">
        <v>57</v>
      </c>
      <c r="C32" s="5" t="s">
        <v>58</v>
      </c>
      <c r="D32" s="5">
        <v>36.0</v>
      </c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display="Lead section" location="Lead!A1" ref="A4"/>
    <hyperlink display="Lead income statement" location="Lead-PL!A1" ref="B4"/>
    <hyperlink display="Lead balance sheet / capital employed" location="Lead-BS!A1" ref="B5"/>
    <hyperlink display="Lead cash flow statement" location="Lead-CF!A1" ref="B6"/>
    <hyperlink display="Valuation drivers section" location="VD!A1" ref="A8"/>
    <hyperlink display="Enterprise value to equity value bridge" location="EVtoEQ!A1" ref="B8"/>
    <hyperlink display="Adjusted EBITDA" location="AE!A1" ref="B9"/>
    <hyperlink display="Net debt overview" location="ND!A1" ref="B10"/>
    <hyperlink display="Normalized net working capital overview" location="NWC!A1" ref="B11"/>
    <hyperlink display="Income statement section" location="PL!A1" ref="A13"/>
    <hyperlink display="Recast income statement" location="PL1!A1" ref="B13"/>
    <hyperlink display="Revenue breakdown" location="PL2!A1" ref="B14"/>
    <hyperlink display="Cost of sales breakdown" location="PL3!A1" ref="B15"/>
    <hyperlink display="Salaries and other expenses breakdown" location="PL4!A1" ref="B16"/>
    <hyperlink display="Other possible income statement analyses" location="PL5!A1" ref="B17"/>
    <hyperlink display="Balance sheet section" location="BS!A1" ref="A19"/>
    <hyperlink display="Traditional balance sheet overview" location="BS1!A1" ref="B19"/>
    <hyperlink display="Inventory breakdown" location="BS2!A1" ref="B20"/>
    <hyperlink display="Trade receivable ageing" location="BS3!A1" ref="B21"/>
    <hyperlink display="Trade payable ageing" location="BS4!A1" ref="B22"/>
    <hyperlink display="Other possible balance sheet analyses" location="BS5!A1" ref="B23"/>
    <hyperlink display="Cash flow section" location="CF!A1" ref="A25"/>
    <hyperlink display="Capex breakdown" location="CF1!A1" ref="B25"/>
    <hyperlink display="Monthly net working capital overview" location="CF2!A1" ref="B26"/>
    <hyperlink display="Monthly DSO, DIO and DPO overview" location="CF3!A1" ref="B27"/>
    <hyperlink display="Forecast section" location="FC!A1" ref="A29"/>
    <hyperlink display="Income statement FY19 - FY25" location="FC1!A1" ref="B29"/>
    <hyperlink display="Balance sheet Dec19 - Dec25" location="FC2!A1" ref="B30"/>
    <hyperlink display="Cash flow FY19 - FY25" location="FC3!A1" ref="B31"/>
    <hyperlink display="Forecast assumptions" location="FC4!A1" ref="B32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5"/>
    <pageSetUpPr fitToPage="1"/>
  </sheetPr>
  <sheetViews>
    <sheetView showGridLines="0" workbookViewId="0"/>
  </sheetViews>
  <sheetFormatPr customHeight="1" defaultColWidth="11.22" defaultRowHeight="15.0" outlineLevelCol="1"/>
  <cols>
    <col customWidth="1" min="1" max="1" width="28.67"/>
    <col customWidth="1" min="2" max="2" width="5.11"/>
    <col customWidth="1" hidden="1" min="3" max="13" width="10.78" outlineLevel="1"/>
    <col customWidth="1" min="14" max="14" width="10.78"/>
    <col customWidth="1" hidden="1" min="15" max="25" width="10.78" outlineLevel="1"/>
    <col customWidth="1" min="26" max="26" width="10.78"/>
    <col customWidth="1" hidden="1" min="27" max="37" width="10.78" outlineLevel="1"/>
    <col customWidth="1" min="38" max="38" width="10.78"/>
    <col customWidth="1" min="39" max="44" width="10.56"/>
  </cols>
  <sheetData>
    <row r="1" ht="15.75" customHeight="1">
      <c r="A1" s="1" t="s">
        <v>19</v>
      </c>
    </row>
    <row r="2" ht="15.75" customHeight="1">
      <c r="A2" s="7" t="str">
        <f>VD!A1</f>
        <v>Valuation drivers section</v>
      </c>
    </row>
    <row r="3" ht="15.75" customHeight="1">
      <c r="A3" s="8" t="s">
        <v>59</v>
      </c>
      <c r="AM3" s="39"/>
      <c r="AN3" s="39"/>
      <c r="AO3" s="39"/>
    </row>
    <row r="4" ht="15.75" customHeight="1">
      <c r="A4" s="9"/>
      <c r="B4" s="9"/>
      <c r="C4" s="9"/>
      <c r="D4" s="9"/>
      <c r="E4" s="9"/>
      <c r="AM4" s="49" t="s">
        <v>143</v>
      </c>
      <c r="AN4" s="50"/>
      <c r="AO4" s="51"/>
    </row>
    <row r="5" ht="15.75" customHeight="1">
      <c r="A5" s="12" t="s">
        <v>61</v>
      </c>
      <c r="B5" s="13" t="s">
        <v>62</v>
      </c>
      <c r="C5" s="34">
        <v>42736.0</v>
      </c>
      <c r="D5" s="34">
        <v>42767.0</v>
      </c>
      <c r="E5" s="34">
        <v>42795.0</v>
      </c>
      <c r="F5" s="34">
        <v>42826.0</v>
      </c>
      <c r="G5" s="34">
        <v>42856.0</v>
      </c>
      <c r="H5" s="34">
        <v>42887.0</v>
      </c>
      <c r="I5" s="34">
        <v>42917.0</v>
      </c>
      <c r="J5" s="34">
        <v>42948.0</v>
      </c>
      <c r="K5" s="34">
        <v>42979.0</v>
      </c>
      <c r="L5" s="34">
        <v>43009.0</v>
      </c>
      <c r="M5" s="34">
        <v>43040.0</v>
      </c>
      <c r="N5" s="34">
        <v>43070.0</v>
      </c>
      <c r="O5" s="34">
        <v>43101.0</v>
      </c>
      <c r="P5" s="34">
        <v>43132.0</v>
      </c>
      <c r="Q5" s="34">
        <v>43160.0</v>
      </c>
      <c r="R5" s="34">
        <v>43191.0</v>
      </c>
      <c r="S5" s="34">
        <v>43221.0</v>
      </c>
      <c r="T5" s="34">
        <v>43252.0</v>
      </c>
      <c r="U5" s="34">
        <v>43282.0</v>
      </c>
      <c r="V5" s="34">
        <v>43313.0</v>
      </c>
      <c r="W5" s="34">
        <v>43344.0</v>
      </c>
      <c r="X5" s="34">
        <v>43374.0</v>
      </c>
      <c r="Y5" s="34">
        <v>43405.0</v>
      </c>
      <c r="Z5" s="34">
        <v>43435.0</v>
      </c>
      <c r="AA5" s="34">
        <v>43466.0</v>
      </c>
      <c r="AB5" s="34">
        <v>43497.0</v>
      </c>
      <c r="AC5" s="34">
        <v>43525.0</v>
      </c>
      <c r="AD5" s="34">
        <v>43556.0</v>
      </c>
      <c r="AE5" s="34">
        <v>43586.0</v>
      </c>
      <c r="AF5" s="34">
        <v>43617.0</v>
      </c>
      <c r="AG5" s="34">
        <v>43647.0</v>
      </c>
      <c r="AH5" s="34">
        <v>43678.0</v>
      </c>
      <c r="AI5" s="34">
        <v>43709.0</v>
      </c>
      <c r="AJ5" s="34">
        <v>43739.0</v>
      </c>
      <c r="AK5" s="34">
        <v>43770.0</v>
      </c>
      <c r="AL5" s="34">
        <v>43800.0</v>
      </c>
      <c r="AM5" s="52" t="s">
        <v>144</v>
      </c>
      <c r="AN5" s="53" t="s">
        <v>145</v>
      </c>
      <c r="AO5" s="54" t="s">
        <v>146</v>
      </c>
    </row>
    <row r="6" ht="15.75" customHeight="1">
      <c r="A6" s="35" t="s">
        <v>95</v>
      </c>
      <c r="C6" s="16">
        <v>485.0</v>
      </c>
      <c r="D6" s="16">
        <v>424.0</v>
      </c>
      <c r="E6" s="16">
        <v>457.0</v>
      </c>
      <c r="F6" s="16">
        <v>476.0</v>
      </c>
      <c r="G6" s="16">
        <v>487.0</v>
      </c>
      <c r="H6" s="16">
        <v>455.0</v>
      </c>
      <c r="I6" s="16">
        <v>488.0</v>
      </c>
      <c r="J6" s="16">
        <v>441.0</v>
      </c>
      <c r="K6" s="16">
        <v>405.0</v>
      </c>
      <c r="L6" s="16">
        <v>400.0</v>
      </c>
      <c r="M6" s="16">
        <v>394.0</v>
      </c>
      <c r="N6" s="16">
        <v>512.0</v>
      </c>
      <c r="O6" s="16">
        <v>557.0</v>
      </c>
      <c r="P6" s="16">
        <v>587.0</v>
      </c>
      <c r="Q6" s="16">
        <v>601.0</v>
      </c>
      <c r="R6" s="16">
        <v>569.0</v>
      </c>
      <c r="S6" s="16">
        <v>582.0</v>
      </c>
      <c r="T6" s="16">
        <v>566.0</v>
      </c>
      <c r="U6" s="16">
        <v>617.0</v>
      </c>
      <c r="V6" s="16">
        <v>598.0</v>
      </c>
      <c r="W6" s="16">
        <v>575.0</v>
      </c>
      <c r="X6" s="16">
        <v>572.0</v>
      </c>
      <c r="Y6" s="16">
        <v>589.0</v>
      </c>
      <c r="Z6" s="16">
        <v>618.0</v>
      </c>
      <c r="AA6" s="16">
        <v>637.0</v>
      </c>
      <c r="AB6" s="16">
        <v>669.0</v>
      </c>
      <c r="AC6" s="16">
        <v>700.0</v>
      </c>
      <c r="AD6" s="16">
        <v>685.0</v>
      </c>
      <c r="AE6" s="16">
        <v>638.0</v>
      </c>
      <c r="AF6" s="16">
        <v>693.0</v>
      </c>
      <c r="AG6" s="16">
        <v>669.0</v>
      </c>
      <c r="AH6" s="16">
        <v>666.0</v>
      </c>
      <c r="AI6" s="16">
        <v>685.0</v>
      </c>
      <c r="AJ6" s="16">
        <v>618.0</v>
      </c>
      <c r="AK6" s="16">
        <v>624.0</v>
      </c>
      <c r="AL6" s="16">
        <v>712.0</v>
      </c>
      <c r="AM6" s="55">
        <f t="shared" ref="AM6:AM15" si="1">AVERAGE(AJ6:AL6)</f>
        <v>651.3333333</v>
      </c>
      <c r="AN6" s="16">
        <f t="shared" ref="AN6:AN15" si="2">AVERAGE(AG6:AL6)</f>
        <v>662.3333333</v>
      </c>
      <c r="AO6" s="56">
        <f t="shared" ref="AO6:AO15" si="3">AVERAGE(AA6:AL6)</f>
        <v>666.3333333</v>
      </c>
    </row>
    <row r="7" ht="15.75" customHeight="1">
      <c r="A7" s="35" t="s">
        <v>96</v>
      </c>
      <c r="C7" s="16">
        <v>333.0</v>
      </c>
      <c r="D7" s="16">
        <v>347.0</v>
      </c>
      <c r="E7" s="16">
        <v>311.0</v>
      </c>
      <c r="F7" s="16">
        <v>303.0</v>
      </c>
      <c r="G7" s="16">
        <v>289.0</v>
      </c>
      <c r="H7" s="16">
        <v>335.0</v>
      </c>
      <c r="I7" s="16">
        <v>308.0</v>
      </c>
      <c r="J7" s="16">
        <v>285.0</v>
      </c>
      <c r="K7" s="16">
        <v>321.0</v>
      </c>
      <c r="L7" s="16">
        <v>287.0</v>
      </c>
      <c r="M7" s="16">
        <v>286.0</v>
      </c>
      <c r="N7" s="16">
        <v>351.0</v>
      </c>
      <c r="O7" s="16">
        <v>355.0</v>
      </c>
      <c r="P7" s="16">
        <v>432.0</v>
      </c>
      <c r="Q7" s="16">
        <v>458.0</v>
      </c>
      <c r="R7" s="16">
        <v>388.0</v>
      </c>
      <c r="S7" s="16">
        <v>443.0</v>
      </c>
      <c r="T7" s="16">
        <v>402.0</v>
      </c>
      <c r="U7" s="16">
        <v>441.0</v>
      </c>
      <c r="V7" s="16">
        <v>389.0</v>
      </c>
      <c r="W7" s="16">
        <v>422.0</v>
      </c>
      <c r="X7" s="16">
        <v>433.0</v>
      </c>
      <c r="Y7" s="16">
        <v>454.0</v>
      </c>
      <c r="Z7" s="16">
        <v>461.0</v>
      </c>
      <c r="AA7" s="16">
        <v>453.0</v>
      </c>
      <c r="AB7" s="16">
        <v>341.0</v>
      </c>
      <c r="AC7" s="16">
        <v>240.0</v>
      </c>
      <c r="AD7" s="16">
        <v>379.0</v>
      </c>
      <c r="AE7" s="16">
        <v>382.0</v>
      </c>
      <c r="AF7" s="16">
        <v>314.0</v>
      </c>
      <c r="AG7" s="16">
        <v>281.0</v>
      </c>
      <c r="AH7" s="16">
        <v>267.0</v>
      </c>
      <c r="AI7" s="16">
        <v>298.0</v>
      </c>
      <c r="AJ7" s="16">
        <v>461.0</v>
      </c>
      <c r="AK7" s="16">
        <v>305.0</v>
      </c>
      <c r="AL7" s="16">
        <v>218.0</v>
      </c>
      <c r="AM7" s="55">
        <f t="shared" si="1"/>
        <v>328</v>
      </c>
      <c r="AN7" s="16">
        <f t="shared" si="2"/>
        <v>305</v>
      </c>
      <c r="AO7" s="56">
        <f t="shared" si="3"/>
        <v>328.25</v>
      </c>
    </row>
    <row r="8" ht="15.75" customHeight="1">
      <c r="A8" s="35" t="s">
        <v>97</v>
      </c>
      <c r="C8" s="16">
        <v>-208.0</v>
      </c>
      <c r="D8" s="16">
        <v>-199.0</v>
      </c>
      <c r="E8" s="16">
        <v>-194.0</v>
      </c>
      <c r="F8" s="16">
        <v>-226.0</v>
      </c>
      <c r="G8" s="16">
        <v>-194.0</v>
      </c>
      <c r="H8" s="16">
        <v>-234.0</v>
      </c>
      <c r="I8" s="16">
        <v>-225.0</v>
      </c>
      <c r="J8" s="16">
        <v>-227.0</v>
      </c>
      <c r="K8" s="16">
        <v>-194.0</v>
      </c>
      <c r="L8" s="16">
        <v>-181.0</v>
      </c>
      <c r="M8" s="16">
        <v>-184.0</v>
      </c>
      <c r="N8" s="16">
        <v>-241.0</v>
      </c>
      <c r="O8" s="16">
        <v>-281.0</v>
      </c>
      <c r="P8" s="16">
        <v>-257.0</v>
      </c>
      <c r="Q8" s="16">
        <v>-294.0</v>
      </c>
      <c r="R8" s="16">
        <v>-270.0</v>
      </c>
      <c r="S8" s="16">
        <v>-283.0</v>
      </c>
      <c r="T8" s="16">
        <v>-260.0</v>
      </c>
      <c r="U8" s="16">
        <v>-299.0</v>
      </c>
      <c r="V8" s="16">
        <v>-301.0</v>
      </c>
      <c r="W8" s="16">
        <v>-296.0</v>
      </c>
      <c r="X8" s="16">
        <v>-243.0</v>
      </c>
      <c r="Y8" s="16">
        <v>-249.0</v>
      </c>
      <c r="Z8" s="16">
        <v>-319.0</v>
      </c>
      <c r="AA8" s="16">
        <v>-414.0</v>
      </c>
      <c r="AB8" s="16">
        <v>-432.0</v>
      </c>
      <c r="AC8" s="16">
        <v>-424.0</v>
      </c>
      <c r="AD8" s="16">
        <v>-360.0</v>
      </c>
      <c r="AE8" s="16">
        <v>-420.0</v>
      </c>
      <c r="AF8" s="16">
        <v>-380.0</v>
      </c>
      <c r="AG8" s="16">
        <v>-400.0</v>
      </c>
      <c r="AH8" s="16">
        <v>-439.0</v>
      </c>
      <c r="AI8" s="16">
        <v>-410.0</v>
      </c>
      <c r="AJ8" s="16">
        <v>-348.0</v>
      </c>
      <c r="AK8" s="16">
        <v>-371.0</v>
      </c>
      <c r="AL8" s="16">
        <v>-441.0</v>
      </c>
      <c r="AM8" s="55">
        <f t="shared" si="1"/>
        <v>-386.6666667</v>
      </c>
      <c r="AN8" s="16">
        <f t="shared" si="2"/>
        <v>-401.5</v>
      </c>
      <c r="AO8" s="56">
        <f t="shared" si="3"/>
        <v>-403.25</v>
      </c>
    </row>
    <row r="9" ht="15.75" customHeight="1">
      <c r="A9" s="5" t="s">
        <v>98</v>
      </c>
      <c r="C9" s="16">
        <f t="shared" ref="C9:AL9" si="4">SUM(C6:C8)</f>
        <v>610</v>
      </c>
      <c r="D9" s="16">
        <f t="shared" si="4"/>
        <v>572</v>
      </c>
      <c r="E9" s="16">
        <f t="shared" si="4"/>
        <v>574</v>
      </c>
      <c r="F9" s="16">
        <f t="shared" si="4"/>
        <v>553</v>
      </c>
      <c r="G9" s="16">
        <f t="shared" si="4"/>
        <v>582</v>
      </c>
      <c r="H9" s="16">
        <f t="shared" si="4"/>
        <v>556</v>
      </c>
      <c r="I9" s="16">
        <f t="shared" si="4"/>
        <v>571</v>
      </c>
      <c r="J9" s="16">
        <f t="shared" si="4"/>
        <v>499</v>
      </c>
      <c r="K9" s="16">
        <f t="shared" si="4"/>
        <v>532</v>
      </c>
      <c r="L9" s="16">
        <f t="shared" si="4"/>
        <v>506</v>
      </c>
      <c r="M9" s="16">
        <f t="shared" si="4"/>
        <v>496</v>
      </c>
      <c r="N9" s="16">
        <f t="shared" si="4"/>
        <v>622</v>
      </c>
      <c r="O9" s="16">
        <f t="shared" si="4"/>
        <v>631</v>
      </c>
      <c r="P9" s="16">
        <f t="shared" si="4"/>
        <v>762</v>
      </c>
      <c r="Q9" s="16">
        <f t="shared" si="4"/>
        <v>765</v>
      </c>
      <c r="R9" s="16">
        <f t="shared" si="4"/>
        <v>687</v>
      </c>
      <c r="S9" s="16">
        <f t="shared" si="4"/>
        <v>742</v>
      </c>
      <c r="T9" s="16">
        <f t="shared" si="4"/>
        <v>708</v>
      </c>
      <c r="U9" s="16">
        <f t="shared" si="4"/>
        <v>759</v>
      </c>
      <c r="V9" s="16">
        <f t="shared" si="4"/>
        <v>686</v>
      </c>
      <c r="W9" s="16">
        <f t="shared" si="4"/>
        <v>701</v>
      </c>
      <c r="X9" s="16">
        <f t="shared" si="4"/>
        <v>762</v>
      </c>
      <c r="Y9" s="16">
        <f t="shared" si="4"/>
        <v>794</v>
      </c>
      <c r="Z9" s="16">
        <f t="shared" si="4"/>
        <v>760</v>
      </c>
      <c r="AA9" s="16">
        <f t="shared" si="4"/>
        <v>676</v>
      </c>
      <c r="AB9" s="16">
        <f t="shared" si="4"/>
        <v>578</v>
      </c>
      <c r="AC9" s="16">
        <f t="shared" si="4"/>
        <v>516</v>
      </c>
      <c r="AD9" s="16">
        <f t="shared" si="4"/>
        <v>704</v>
      </c>
      <c r="AE9" s="16">
        <f t="shared" si="4"/>
        <v>600</v>
      </c>
      <c r="AF9" s="16">
        <f t="shared" si="4"/>
        <v>627</v>
      </c>
      <c r="AG9" s="16">
        <f t="shared" si="4"/>
        <v>550</v>
      </c>
      <c r="AH9" s="16">
        <f t="shared" si="4"/>
        <v>494</v>
      </c>
      <c r="AI9" s="16">
        <f t="shared" si="4"/>
        <v>573</v>
      </c>
      <c r="AJ9" s="16">
        <f t="shared" si="4"/>
        <v>731</v>
      </c>
      <c r="AK9" s="16">
        <f t="shared" si="4"/>
        <v>558</v>
      </c>
      <c r="AL9" s="16">
        <f t="shared" si="4"/>
        <v>489</v>
      </c>
      <c r="AM9" s="55">
        <f t="shared" si="1"/>
        <v>592.6666667</v>
      </c>
      <c r="AN9" s="16">
        <f t="shared" si="2"/>
        <v>565.8333333</v>
      </c>
      <c r="AO9" s="56">
        <f t="shared" si="3"/>
        <v>591.3333333</v>
      </c>
    </row>
    <row r="10" ht="15.75" customHeight="1">
      <c r="A10" s="35" t="s">
        <v>99</v>
      </c>
      <c r="C10" s="16">
        <v>-55.0</v>
      </c>
      <c r="D10" s="16">
        <v>-61.0</v>
      </c>
      <c r="E10" s="16">
        <v>-55.0</v>
      </c>
      <c r="F10" s="16">
        <v>-53.0</v>
      </c>
      <c r="G10" s="16">
        <v>-48.0</v>
      </c>
      <c r="H10" s="16">
        <v>-48.0</v>
      </c>
      <c r="I10" s="16">
        <v>-55.0</v>
      </c>
      <c r="J10" s="16">
        <v>-49.0</v>
      </c>
      <c r="K10" s="16">
        <v>-58.0</v>
      </c>
      <c r="L10" s="16">
        <v>-56.0</v>
      </c>
      <c r="M10" s="16">
        <v>-51.0</v>
      </c>
      <c r="N10" s="16">
        <v>-64.0</v>
      </c>
      <c r="O10" s="16">
        <v>-65.0</v>
      </c>
      <c r="P10" s="16">
        <v>-67.0</v>
      </c>
      <c r="Q10" s="16">
        <v>-67.0</v>
      </c>
      <c r="R10" s="16">
        <v>-72.0</v>
      </c>
      <c r="S10" s="16">
        <v>-64.0</v>
      </c>
      <c r="T10" s="16">
        <v>-72.0</v>
      </c>
      <c r="U10" s="16">
        <v>-72.0</v>
      </c>
      <c r="V10" s="16">
        <v>-75.0</v>
      </c>
      <c r="W10" s="16">
        <v>-71.0</v>
      </c>
      <c r="X10" s="16">
        <v>-64.0</v>
      </c>
      <c r="Y10" s="16">
        <v>-73.0</v>
      </c>
      <c r="Z10" s="16">
        <v>-75.0</v>
      </c>
      <c r="AA10" s="16">
        <v>-75.0</v>
      </c>
      <c r="AB10" s="16">
        <v>-83.0</v>
      </c>
      <c r="AC10" s="16">
        <v>-81.0</v>
      </c>
      <c r="AD10" s="16">
        <v>-81.0</v>
      </c>
      <c r="AE10" s="16">
        <v>-79.0</v>
      </c>
      <c r="AF10" s="16">
        <v>-83.0</v>
      </c>
      <c r="AG10" s="16">
        <v>-77.0</v>
      </c>
      <c r="AH10" s="16">
        <v>-79.0</v>
      </c>
      <c r="AI10" s="16">
        <v>-79.0</v>
      </c>
      <c r="AJ10" s="16">
        <v>-79.0</v>
      </c>
      <c r="AK10" s="16">
        <v>-82.0</v>
      </c>
      <c r="AL10" s="16">
        <v>-84.0</v>
      </c>
      <c r="AM10" s="55">
        <f t="shared" si="1"/>
        <v>-81.66666667</v>
      </c>
      <c r="AN10" s="16">
        <f t="shared" si="2"/>
        <v>-80</v>
      </c>
      <c r="AO10" s="56">
        <f t="shared" si="3"/>
        <v>-80.16666667</v>
      </c>
    </row>
    <row r="11" ht="15.75" customHeight="1">
      <c r="A11" s="35" t="s">
        <v>100</v>
      </c>
      <c r="C11" s="16">
        <v>-17.0</v>
      </c>
      <c r="D11" s="16">
        <v>-16.0</v>
      </c>
      <c r="E11" s="16">
        <v>-17.0</v>
      </c>
      <c r="F11" s="16">
        <v>-16.0</v>
      </c>
      <c r="G11" s="16">
        <v>-17.0</v>
      </c>
      <c r="H11" s="16">
        <v>-16.0</v>
      </c>
      <c r="I11" s="16">
        <v>-20.0</v>
      </c>
      <c r="J11" s="16">
        <v>-20.0</v>
      </c>
      <c r="K11" s="16">
        <v>-19.0</v>
      </c>
      <c r="L11" s="16">
        <v>-19.0</v>
      </c>
      <c r="M11" s="16">
        <v>-19.0</v>
      </c>
      <c r="N11" s="16">
        <v>-21.0</v>
      </c>
      <c r="O11" s="16">
        <v>-31.0</v>
      </c>
      <c r="P11" s="16">
        <v>-31.0</v>
      </c>
      <c r="Q11" s="16">
        <v>-21.0</v>
      </c>
      <c r="R11" s="16">
        <v>-21.0</v>
      </c>
      <c r="S11" s="16">
        <v>-21.0</v>
      </c>
      <c r="T11" s="16">
        <v>-22.0</v>
      </c>
      <c r="U11" s="16">
        <v>-26.0</v>
      </c>
      <c r="V11" s="16">
        <v>-25.0</v>
      </c>
      <c r="W11" s="16">
        <v>-23.0</v>
      </c>
      <c r="X11" s="16">
        <v>-28.0</v>
      </c>
      <c r="Y11" s="16">
        <v>-22.0</v>
      </c>
      <c r="Z11" s="16">
        <v>-32.0</v>
      </c>
      <c r="AA11" s="16">
        <v>-30.0</v>
      </c>
      <c r="AB11" s="16">
        <v>-30.0</v>
      </c>
      <c r="AC11" s="16">
        <v>-31.0</v>
      </c>
      <c r="AD11" s="16">
        <v>-28.0</v>
      </c>
      <c r="AE11" s="16">
        <v>-28.0</v>
      </c>
      <c r="AF11" s="16">
        <v>-28.0</v>
      </c>
      <c r="AG11" s="16">
        <v>-27.0</v>
      </c>
      <c r="AH11" s="16">
        <v>-29.0</v>
      </c>
      <c r="AI11" s="16">
        <v>-27.0</v>
      </c>
      <c r="AJ11" s="16">
        <v>-31.0</v>
      </c>
      <c r="AK11" s="16">
        <v>-32.0</v>
      </c>
      <c r="AL11" s="16">
        <v>-27.0</v>
      </c>
      <c r="AM11" s="55">
        <f t="shared" si="1"/>
        <v>-30</v>
      </c>
      <c r="AN11" s="16">
        <f t="shared" si="2"/>
        <v>-28.83333333</v>
      </c>
      <c r="AO11" s="56">
        <f t="shared" si="3"/>
        <v>-29</v>
      </c>
    </row>
    <row r="12" ht="15.75" customHeight="1">
      <c r="A12" s="35" t="s">
        <v>101</v>
      </c>
      <c r="C12" s="16">
        <v>-43.0</v>
      </c>
      <c r="D12" s="16">
        <v>-46.0</v>
      </c>
      <c r="E12" s="16">
        <v>-40.0</v>
      </c>
      <c r="F12" s="16">
        <v>-45.0</v>
      </c>
      <c r="G12" s="16">
        <v>-38.0</v>
      </c>
      <c r="H12" s="16">
        <v>-40.0</v>
      </c>
      <c r="I12" s="16">
        <v>-35.0</v>
      </c>
      <c r="J12" s="16">
        <v>-45.0</v>
      </c>
      <c r="K12" s="16">
        <v>-44.0</v>
      </c>
      <c r="L12" s="16">
        <v>-42.0</v>
      </c>
      <c r="M12" s="16">
        <v>-35.0</v>
      </c>
      <c r="N12" s="16">
        <v>-46.0</v>
      </c>
      <c r="O12" s="16">
        <v>-45.0</v>
      </c>
      <c r="P12" s="16">
        <v>-40.0</v>
      </c>
      <c r="Q12" s="16">
        <v>-41.0</v>
      </c>
      <c r="R12" s="16">
        <v>-42.0</v>
      </c>
      <c r="S12" s="16">
        <v>-41.0</v>
      </c>
      <c r="T12" s="16">
        <v>-44.0</v>
      </c>
      <c r="U12" s="16">
        <v>-42.0</v>
      </c>
      <c r="V12" s="16">
        <v>-40.0</v>
      </c>
      <c r="W12" s="16">
        <v>-44.0</v>
      </c>
      <c r="X12" s="16">
        <v>-39.0</v>
      </c>
      <c r="Y12" s="16">
        <v>-46.0</v>
      </c>
      <c r="Z12" s="16">
        <v>-39.0</v>
      </c>
      <c r="AA12" s="16">
        <v>-40.0</v>
      </c>
      <c r="AB12" s="16">
        <v>-39.0</v>
      </c>
      <c r="AC12" s="16">
        <v>-40.0</v>
      </c>
      <c r="AD12" s="16">
        <v>-40.0</v>
      </c>
      <c r="AE12" s="16">
        <v>-39.0</v>
      </c>
      <c r="AF12" s="16">
        <v>-41.0</v>
      </c>
      <c r="AG12" s="16">
        <v>-41.0</v>
      </c>
      <c r="AH12" s="16">
        <v>-39.0</v>
      </c>
      <c r="AI12" s="16">
        <v>-41.0</v>
      </c>
      <c r="AJ12" s="16">
        <v>-39.0</v>
      </c>
      <c r="AK12" s="16">
        <v>-39.0</v>
      </c>
      <c r="AL12" s="16">
        <v>-41.0</v>
      </c>
      <c r="AM12" s="55">
        <f t="shared" si="1"/>
        <v>-39.66666667</v>
      </c>
      <c r="AN12" s="16">
        <f t="shared" si="2"/>
        <v>-40</v>
      </c>
      <c r="AO12" s="56">
        <f t="shared" si="3"/>
        <v>-39.91666667</v>
      </c>
    </row>
    <row r="13" ht="15.75" customHeight="1">
      <c r="A13" s="35" t="s">
        <v>102</v>
      </c>
      <c r="C13" s="16">
        <v>-178.0</v>
      </c>
      <c r="D13" s="16">
        <v>-208.0</v>
      </c>
      <c r="E13" s="16">
        <v>-170.0</v>
      </c>
      <c r="F13" s="16">
        <v>-191.0</v>
      </c>
      <c r="G13" s="16">
        <v>-188.0</v>
      </c>
      <c r="H13" s="16">
        <v>-175.0</v>
      </c>
      <c r="I13" s="16">
        <v>-180.0</v>
      </c>
      <c r="J13" s="16">
        <v>-167.0</v>
      </c>
      <c r="K13" s="16">
        <v>-166.0</v>
      </c>
      <c r="L13" s="16">
        <v>-192.0</v>
      </c>
      <c r="M13" s="16">
        <v>-193.0</v>
      </c>
      <c r="N13" s="16">
        <v>-210.0</v>
      </c>
      <c r="O13" s="16">
        <v>-280.0</v>
      </c>
      <c r="P13" s="16">
        <v>-233.0</v>
      </c>
      <c r="Q13" s="16">
        <v>-211.0</v>
      </c>
      <c r="R13" s="16">
        <v>-233.0</v>
      </c>
      <c r="S13" s="16">
        <v>-283.0</v>
      </c>
      <c r="T13" s="16">
        <v>-282.0</v>
      </c>
      <c r="U13" s="16">
        <v>-232.0</v>
      </c>
      <c r="V13" s="16">
        <v>-284.0</v>
      </c>
      <c r="W13" s="16">
        <v>-261.0</v>
      </c>
      <c r="X13" s="16">
        <v>-238.0</v>
      </c>
      <c r="Y13" s="16">
        <v>-255.0</v>
      </c>
      <c r="Z13" s="16">
        <v>-303.0</v>
      </c>
      <c r="AA13" s="16">
        <v>-303.0</v>
      </c>
      <c r="AB13" s="16">
        <v>-292.0</v>
      </c>
      <c r="AC13" s="16">
        <v>-231.0</v>
      </c>
      <c r="AD13" s="16">
        <v>-265.0</v>
      </c>
      <c r="AE13" s="16">
        <v>-240.0</v>
      </c>
      <c r="AF13" s="16">
        <v>-234.0</v>
      </c>
      <c r="AG13" s="16">
        <v>-271.0</v>
      </c>
      <c r="AH13" s="16">
        <v>-291.0</v>
      </c>
      <c r="AI13" s="16">
        <v>-294.0</v>
      </c>
      <c r="AJ13" s="16">
        <v>-291.0</v>
      </c>
      <c r="AK13" s="16">
        <v>-282.0</v>
      </c>
      <c r="AL13" s="16">
        <v>-231.0</v>
      </c>
      <c r="AM13" s="55">
        <f t="shared" si="1"/>
        <v>-268</v>
      </c>
      <c r="AN13" s="16">
        <f t="shared" si="2"/>
        <v>-276.6666667</v>
      </c>
      <c r="AO13" s="56">
        <f t="shared" si="3"/>
        <v>-268.75</v>
      </c>
    </row>
    <row r="14" ht="15.75" customHeight="1">
      <c r="A14" s="35" t="s">
        <v>103</v>
      </c>
      <c r="C14" s="16">
        <v>94.0</v>
      </c>
      <c r="D14" s="16">
        <v>95.0</v>
      </c>
      <c r="E14" s="16">
        <v>93.0</v>
      </c>
      <c r="F14" s="16">
        <v>88.0</v>
      </c>
      <c r="G14" s="16">
        <v>91.0</v>
      </c>
      <c r="H14" s="16">
        <v>103.0</v>
      </c>
      <c r="I14" s="16">
        <v>102.0</v>
      </c>
      <c r="J14" s="16">
        <v>88.0</v>
      </c>
      <c r="K14" s="16">
        <v>103.0</v>
      </c>
      <c r="L14" s="16">
        <v>101.0</v>
      </c>
      <c r="M14" s="16">
        <v>95.0</v>
      </c>
      <c r="N14" s="16">
        <v>103.0</v>
      </c>
      <c r="O14" s="16">
        <v>173.0</v>
      </c>
      <c r="P14" s="16">
        <v>112.0</v>
      </c>
      <c r="Q14" s="16">
        <v>119.0</v>
      </c>
      <c r="R14" s="16">
        <v>149.0</v>
      </c>
      <c r="S14" s="16">
        <v>148.0</v>
      </c>
      <c r="T14" s="16">
        <v>120.0</v>
      </c>
      <c r="U14" s="16">
        <v>109.0</v>
      </c>
      <c r="V14" s="16">
        <v>153.0</v>
      </c>
      <c r="W14" s="16">
        <v>117.0</v>
      </c>
      <c r="X14" s="16">
        <v>118.0</v>
      </c>
      <c r="Y14" s="16">
        <v>145.0</v>
      </c>
      <c r="Z14" s="16">
        <v>173.0</v>
      </c>
      <c r="AA14" s="16">
        <v>217.0</v>
      </c>
      <c r="AB14" s="16">
        <v>208.0</v>
      </c>
      <c r="AC14" s="16">
        <v>173.0</v>
      </c>
      <c r="AD14" s="16">
        <v>200.0</v>
      </c>
      <c r="AE14" s="16">
        <v>209.0</v>
      </c>
      <c r="AF14" s="16">
        <v>219.0</v>
      </c>
      <c r="AG14" s="16">
        <v>175.0</v>
      </c>
      <c r="AH14" s="16">
        <v>205.0</v>
      </c>
      <c r="AI14" s="16">
        <v>197.0</v>
      </c>
      <c r="AJ14" s="16">
        <v>186.0</v>
      </c>
      <c r="AK14" s="16">
        <v>205.0</v>
      </c>
      <c r="AL14" s="16">
        <v>219.0</v>
      </c>
      <c r="AM14" s="55">
        <f t="shared" si="1"/>
        <v>203.3333333</v>
      </c>
      <c r="AN14" s="16">
        <f t="shared" si="2"/>
        <v>197.8333333</v>
      </c>
      <c r="AO14" s="56">
        <f t="shared" si="3"/>
        <v>201.0833333</v>
      </c>
    </row>
    <row r="15" ht="15.75" customHeight="1">
      <c r="A15" s="30" t="s">
        <v>147</v>
      </c>
      <c r="B15" s="30"/>
      <c r="C15" s="27">
        <f t="shared" ref="C15:AL15" si="5">SUM(C9:C14)</f>
        <v>411</v>
      </c>
      <c r="D15" s="27">
        <f t="shared" si="5"/>
        <v>336</v>
      </c>
      <c r="E15" s="27">
        <f t="shared" si="5"/>
        <v>385</v>
      </c>
      <c r="F15" s="27">
        <f t="shared" si="5"/>
        <v>336</v>
      </c>
      <c r="G15" s="27">
        <f t="shared" si="5"/>
        <v>382</v>
      </c>
      <c r="H15" s="27">
        <f t="shared" si="5"/>
        <v>380</v>
      </c>
      <c r="I15" s="27">
        <f t="shared" si="5"/>
        <v>383</v>
      </c>
      <c r="J15" s="27">
        <f t="shared" si="5"/>
        <v>306</v>
      </c>
      <c r="K15" s="27">
        <f t="shared" si="5"/>
        <v>348</v>
      </c>
      <c r="L15" s="27">
        <f t="shared" si="5"/>
        <v>298</v>
      </c>
      <c r="M15" s="27">
        <f t="shared" si="5"/>
        <v>293</v>
      </c>
      <c r="N15" s="27">
        <f t="shared" si="5"/>
        <v>384</v>
      </c>
      <c r="O15" s="27">
        <f t="shared" si="5"/>
        <v>383</v>
      </c>
      <c r="P15" s="27">
        <f t="shared" si="5"/>
        <v>503</v>
      </c>
      <c r="Q15" s="27">
        <f t="shared" si="5"/>
        <v>544</v>
      </c>
      <c r="R15" s="27">
        <f t="shared" si="5"/>
        <v>468</v>
      </c>
      <c r="S15" s="27">
        <f t="shared" si="5"/>
        <v>481</v>
      </c>
      <c r="T15" s="27">
        <f t="shared" si="5"/>
        <v>408</v>
      </c>
      <c r="U15" s="27">
        <f t="shared" si="5"/>
        <v>496</v>
      </c>
      <c r="V15" s="27">
        <f t="shared" si="5"/>
        <v>415</v>
      </c>
      <c r="W15" s="27">
        <f t="shared" si="5"/>
        <v>419</v>
      </c>
      <c r="X15" s="27">
        <f t="shared" si="5"/>
        <v>511</v>
      </c>
      <c r="Y15" s="27">
        <f t="shared" si="5"/>
        <v>543</v>
      </c>
      <c r="Z15" s="27">
        <f t="shared" si="5"/>
        <v>484</v>
      </c>
      <c r="AA15" s="27">
        <f t="shared" si="5"/>
        <v>445</v>
      </c>
      <c r="AB15" s="27">
        <f t="shared" si="5"/>
        <v>342</v>
      </c>
      <c r="AC15" s="27">
        <f t="shared" si="5"/>
        <v>306</v>
      </c>
      <c r="AD15" s="27">
        <f t="shared" si="5"/>
        <v>490</v>
      </c>
      <c r="AE15" s="27">
        <f t="shared" si="5"/>
        <v>423</v>
      </c>
      <c r="AF15" s="27">
        <f t="shared" si="5"/>
        <v>460</v>
      </c>
      <c r="AG15" s="27">
        <f t="shared" si="5"/>
        <v>309</v>
      </c>
      <c r="AH15" s="27">
        <f t="shared" si="5"/>
        <v>261</v>
      </c>
      <c r="AI15" s="27">
        <f t="shared" si="5"/>
        <v>329</v>
      </c>
      <c r="AJ15" s="27">
        <f t="shared" si="5"/>
        <v>477</v>
      </c>
      <c r="AK15" s="27">
        <f t="shared" si="5"/>
        <v>328</v>
      </c>
      <c r="AL15" s="27">
        <f t="shared" si="5"/>
        <v>325</v>
      </c>
      <c r="AM15" s="57">
        <f t="shared" si="1"/>
        <v>376.6666667</v>
      </c>
      <c r="AN15" s="27">
        <f t="shared" si="2"/>
        <v>338.1666667</v>
      </c>
      <c r="AO15" s="58">
        <f t="shared" si="3"/>
        <v>374.5833333</v>
      </c>
    </row>
    <row r="16" ht="15.75" customHeight="1">
      <c r="A16" s="44" t="s">
        <v>123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55"/>
      <c r="AN16" s="16"/>
      <c r="AO16" s="56"/>
    </row>
    <row r="17" ht="15.75" customHeight="1">
      <c r="A17" s="5" t="s">
        <v>138</v>
      </c>
      <c r="C17" s="16">
        <f t="shared" ref="C17:AL17" si="6">-C11</f>
        <v>17</v>
      </c>
      <c r="D17" s="16">
        <f t="shared" si="6"/>
        <v>16</v>
      </c>
      <c r="E17" s="16">
        <f t="shared" si="6"/>
        <v>17</v>
      </c>
      <c r="F17" s="16">
        <f t="shared" si="6"/>
        <v>16</v>
      </c>
      <c r="G17" s="16">
        <f t="shared" si="6"/>
        <v>17</v>
      </c>
      <c r="H17" s="16">
        <f t="shared" si="6"/>
        <v>16</v>
      </c>
      <c r="I17" s="16">
        <f t="shared" si="6"/>
        <v>20</v>
      </c>
      <c r="J17" s="16">
        <f t="shared" si="6"/>
        <v>20</v>
      </c>
      <c r="K17" s="16">
        <f t="shared" si="6"/>
        <v>19</v>
      </c>
      <c r="L17" s="16">
        <f t="shared" si="6"/>
        <v>19</v>
      </c>
      <c r="M17" s="16">
        <f t="shared" si="6"/>
        <v>19</v>
      </c>
      <c r="N17" s="16">
        <f t="shared" si="6"/>
        <v>21</v>
      </c>
      <c r="O17" s="16">
        <f t="shared" si="6"/>
        <v>31</v>
      </c>
      <c r="P17" s="16">
        <f t="shared" si="6"/>
        <v>31</v>
      </c>
      <c r="Q17" s="16">
        <f t="shared" si="6"/>
        <v>21</v>
      </c>
      <c r="R17" s="16">
        <f t="shared" si="6"/>
        <v>21</v>
      </c>
      <c r="S17" s="16">
        <f t="shared" si="6"/>
        <v>21</v>
      </c>
      <c r="T17" s="16">
        <f t="shared" si="6"/>
        <v>22</v>
      </c>
      <c r="U17" s="16">
        <f t="shared" si="6"/>
        <v>26</v>
      </c>
      <c r="V17" s="16">
        <f t="shared" si="6"/>
        <v>25</v>
      </c>
      <c r="W17" s="16">
        <f t="shared" si="6"/>
        <v>23</v>
      </c>
      <c r="X17" s="16">
        <f t="shared" si="6"/>
        <v>28</v>
      </c>
      <c r="Y17" s="16">
        <f t="shared" si="6"/>
        <v>22</v>
      </c>
      <c r="Z17" s="16">
        <f t="shared" si="6"/>
        <v>32</v>
      </c>
      <c r="AA17" s="16">
        <f t="shared" si="6"/>
        <v>30</v>
      </c>
      <c r="AB17" s="16">
        <f t="shared" si="6"/>
        <v>30</v>
      </c>
      <c r="AC17" s="16">
        <f t="shared" si="6"/>
        <v>31</v>
      </c>
      <c r="AD17" s="16">
        <f t="shared" si="6"/>
        <v>28</v>
      </c>
      <c r="AE17" s="16">
        <f t="shared" si="6"/>
        <v>28</v>
      </c>
      <c r="AF17" s="16">
        <f t="shared" si="6"/>
        <v>28</v>
      </c>
      <c r="AG17" s="16">
        <f t="shared" si="6"/>
        <v>27</v>
      </c>
      <c r="AH17" s="16">
        <f t="shared" si="6"/>
        <v>29</v>
      </c>
      <c r="AI17" s="16">
        <f t="shared" si="6"/>
        <v>27</v>
      </c>
      <c r="AJ17" s="16">
        <f t="shared" si="6"/>
        <v>31</v>
      </c>
      <c r="AK17" s="16">
        <f t="shared" si="6"/>
        <v>32</v>
      </c>
      <c r="AL17" s="16">
        <f t="shared" si="6"/>
        <v>27</v>
      </c>
      <c r="AM17" s="55">
        <f t="shared" ref="AM17:AM22" si="7">AVERAGE(AJ17:AL17)</f>
        <v>30</v>
      </c>
      <c r="AN17" s="16">
        <f t="shared" ref="AN17:AN22" si="8">AVERAGE(AG17:AL17)</f>
        <v>28.83333333</v>
      </c>
      <c r="AO17" s="56">
        <f t="shared" ref="AO17:AO22" si="9">AVERAGE(AA17:AL17)</f>
        <v>29</v>
      </c>
    </row>
    <row r="18" ht="15.75" customHeight="1">
      <c r="A18" s="5" t="s">
        <v>139</v>
      </c>
      <c r="C18" s="16">
        <v>0.0</v>
      </c>
      <c r="D18" s="16">
        <v>0.0</v>
      </c>
      <c r="E18" s="16">
        <v>0.0</v>
      </c>
      <c r="F18" s="16">
        <v>0.0</v>
      </c>
      <c r="G18" s="16">
        <v>0.0</v>
      </c>
      <c r="H18" s="16">
        <v>0.0</v>
      </c>
      <c r="I18" s="16">
        <v>0.0</v>
      </c>
      <c r="J18" s="16">
        <v>0.0</v>
      </c>
      <c r="K18" s="16">
        <v>0.0</v>
      </c>
      <c r="L18" s="16">
        <v>0.0</v>
      </c>
      <c r="M18" s="16">
        <v>0.0</v>
      </c>
      <c r="N18" s="16">
        <v>0.0</v>
      </c>
      <c r="O18" s="16">
        <v>0.0</v>
      </c>
      <c r="P18" s="16">
        <v>0.0</v>
      </c>
      <c r="Q18" s="16">
        <v>0.0</v>
      </c>
      <c r="R18" s="16">
        <v>0.0</v>
      </c>
      <c r="S18" s="16">
        <v>0.0</v>
      </c>
      <c r="T18" s="16">
        <v>0.0</v>
      </c>
      <c r="U18" s="16">
        <v>0.0</v>
      </c>
      <c r="V18" s="16">
        <v>0.0</v>
      </c>
      <c r="W18" s="16">
        <v>0.0</v>
      </c>
      <c r="X18" s="16">
        <v>46.0</v>
      </c>
      <c r="Y18" s="16">
        <v>46.0</v>
      </c>
      <c r="Z18" s="16">
        <v>46.0</v>
      </c>
      <c r="AA18" s="16">
        <v>46.0</v>
      </c>
      <c r="AB18" s="16">
        <v>46.0</v>
      </c>
      <c r="AC18" s="16">
        <v>46.0</v>
      </c>
      <c r="AD18" s="16">
        <v>46.0</v>
      </c>
      <c r="AE18" s="16">
        <v>46.0</v>
      </c>
      <c r="AF18" s="16">
        <v>125.0</v>
      </c>
      <c r="AG18" s="16">
        <v>125.0</v>
      </c>
      <c r="AH18" s="16">
        <v>125.0</v>
      </c>
      <c r="AI18" s="16">
        <v>125.0</v>
      </c>
      <c r="AJ18" s="16">
        <v>125.0</v>
      </c>
      <c r="AK18" s="16">
        <v>125.0</v>
      </c>
      <c r="AL18" s="16">
        <v>20.0</v>
      </c>
      <c r="AM18" s="55">
        <f t="shared" si="7"/>
        <v>90</v>
      </c>
      <c r="AN18" s="16">
        <f t="shared" si="8"/>
        <v>107.5</v>
      </c>
      <c r="AO18" s="56">
        <f t="shared" si="9"/>
        <v>83.33333333</v>
      </c>
    </row>
    <row r="19" ht="15.75" customHeight="1">
      <c r="A19" s="5" t="s">
        <v>140</v>
      </c>
      <c r="C19" s="16">
        <v>0.0</v>
      </c>
      <c r="D19" s="16">
        <v>0.999999999999998</v>
      </c>
      <c r="E19" s="16">
        <v>2.299999999999998</v>
      </c>
      <c r="F19" s="16">
        <v>3.599999999999998</v>
      </c>
      <c r="G19" s="16">
        <v>4.899999999999998</v>
      </c>
      <c r="H19" s="16">
        <v>6.1999999999999975</v>
      </c>
      <c r="I19" s="16">
        <v>7.499999999999997</v>
      </c>
      <c r="J19" s="16">
        <v>8.799999999999997</v>
      </c>
      <c r="K19" s="16">
        <v>10.099999999999998</v>
      </c>
      <c r="L19" s="16">
        <v>11.399999999999999</v>
      </c>
      <c r="M19" s="16">
        <v>12.7</v>
      </c>
      <c r="N19" s="16">
        <v>14.0</v>
      </c>
      <c r="O19" s="16">
        <v>0.0</v>
      </c>
      <c r="P19" s="16">
        <v>0.0</v>
      </c>
      <c r="Q19" s="16">
        <v>2.0</v>
      </c>
      <c r="R19" s="16">
        <v>4.0</v>
      </c>
      <c r="S19" s="16">
        <v>6.0</v>
      </c>
      <c r="T19" s="16">
        <v>8.0</v>
      </c>
      <c r="U19" s="16">
        <v>10.0</v>
      </c>
      <c r="V19" s="16">
        <v>12.0</v>
      </c>
      <c r="W19" s="16">
        <v>14.0</v>
      </c>
      <c r="X19" s="16">
        <v>16.0</v>
      </c>
      <c r="Y19" s="16">
        <v>18.0</v>
      </c>
      <c r="Z19" s="16">
        <v>20.0</v>
      </c>
      <c r="AA19" s="16">
        <v>0.0</v>
      </c>
      <c r="AB19" s="16">
        <v>1.0</v>
      </c>
      <c r="AC19" s="16">
        <v>2.5</v>
      </c>
      <c r="AD19" s="16">
        <v>4.0</v>
      </c>
      <c r="AE19" s="16">
        <v>5.5</v>
      </c>
      <c r="AF19" s="16">
        <v>7.0</v>
      </c>
      <c r="AG19" s="16">
        <v>8.5</v>
      </c>
      <c r="AH19" s="16">
        <v>10.0</v>
      </c>
      <c r="AI19" s="16">
        <v>11.5</v>
      </c>
      <c r="AJ19" s="16">
        <v>13.0</v>
      </c>
      <c r="AK19" s="16">
        <v>14.5</v>
      </c>
      <c r="AL19" s="16">
        <v>16.0</v>
      </c>
      <c r="AM19" s="55">
        <f t="shared" si="7"/>
        <v>14.5</v>
      </c>
      <c r="AN19" s="16">
        <f t="shared" si="8"/>
        <v>12.25</v>
      </c>
      <c r="AO19" s="56">
        <f t="shared" si="9"/>
        <v>7.791666667</v>
      </c>
    </row>
    <row r="20" ht="15.75" customHeight="1">
      <c r="A20" s="5" t="s">
        <v>141</v>
      </c>
      <c r="C20" s="16">
        <v>10.0</v>
      </c>
      <c r="D20" s="16">
        <v>10.0</v>
      </c>
      <c r="E20" s="16">
        <v>10.0</v>
      </c>
      <c r="F20" s="16">
        <v>10.0</v>
      </c>
      <c r="G20" s="16">
        <v>10.0</v>
      </c>
      <c r="H20" s="16">
        <v>10.0</v>
      </c>
      <c r="I20" s="16">
        <v>10.0</v>
      </c>
      <c r="J20" s="16">
        <v>10.0</v>
      </c>
      <c r="K20" s="16">
        <v>10.0</v>
      </c>
      <c r="L20" s="16">
        <v>10.0</v>
      </c>
      <c r="M20" s="16">
        <v>10.0</v>
      </c>
      <c r="N20" s="16">
        <v>10.0</v>
      </c>
      <c r="O20" s="16">
        <v>10.0</v>
      </c>
      <c r="P20" s="16">
        <v>10.0</v>
      </c>
      <c r="Q20" s="16">
        <v>10.0</v>
      </c>
      <c r="R20" s="16">
        <v>10.0</v>
      </c>
      <c r="S20" s="16">
        <v>10.0</v>
      </c>
      <c r="T20" s="16">
        <v>10.0</v>
      </c>
      <c r="U20" s="16">
        <v>10.0</v>
      </c>
      <c r="V20" s="16">
        <v>10.0</v>
      </c>
      <c r="W20" s="16">
        <v>10.0</v>
      </c>
      <c r="X20" s="16">
        <v>10.0</v>
      </c>
      <c r="Y20" s="16">
        <v>10.0</v>
      </c>
      <c r="Z20" s="16">
        <v>10.0</v>
      </c>
      <c r="AA20" s="16">
        <v>10.0</v>
      </c>
      <c r="AB20" s="16">
        <v>10.0</v>
      </c>
      <c r="AC20" s="16">
        <v>10.0</v>
      </c>
      <c r="AD20" s="16">
        <v>10.0</v>
      </c>
      <c r="AE20" s="16">
        <v>10.0</v>
      </c>
      <c r="AF20" s="16">
        <v>10.0</v>
      </c>
      <c r="AG20" s="16">
        <v>10.0</v>
      </c>
      <c r="AH20" s="16">
        <v>10.0</v>
      </c>
      <c r="AI20" s="16">
        <v>10.0</v>
      </c>
      <c r="AJ20" s="16">
        <v>10.0</v>
      </c>
      <c r="AK20" s="16">
        <v>10.0</v>
      </c>
      <c r="AL20" s="16">
        <v>10.0</v>
      </c>
      <c r="AM20" s="55">
        <f t="shared" si="7"/>
        <v>10</v>
      </c>
      <c r="AN20" s="16">
        <f t="shared" si="8"/>
        <v>10</v>
      </c>
      <c r="AO20" s="56">
        <f t="shared" si="9"/>
        <v>10</v>
      </c>
    </row>
    <row r="21" ht="15.75" customHeight="1">
      <c r="A21" s="24" t="s">
        <v>148</v>
      </c>
      <c r="B21" s="41">
        <v>1.0</v>
      </c>
      <c r="C21" s="46">
        <f t="shared" ref="C21:AL21" si="10">SUM(C17:C20)</f>
        <v>27</v>
      </c>
      <c r="D21" s="46">
        <f t="shared" si="10"/>
        <v>27</v>
      </c>
      <c r="E21" s="46">
        <f t="shared" si="10"/>
        <v>29.3</v>
      </c>
      <c r="F21" s="46">
        <f t="shared" si="10"/>
        <v>29.6</v>
      </c>
      <c r="G21" s="46">
        <f t="shared" si="10"/>
        <v>31.9</v>
      </c>
      <c r="H21" s="46">
        <f t="shared" si="10"/>
        <v>32.2</v>
      </c>
      <c r="I21" s="46">
        <f t="shared" si="10"/>
        <v>37.5</v>
      </c>
      <c r="J21" s="46">
        <f t="shared" si="10"/>
        <v>38.8</v>
      </c>
      <c r="K21" s="46">
        <f t="shared" si="10"/>
        <v>39.1</v>
      </c>
      <c r="L21" s="46">
        <f t="shared" si="10"/>
        <v>40.4</v>
      </c>
      <c r="M21" s="46">
        <f t="shared" si="10"/>
        <v>41.7</v>
      </c>
      <c r="N21" s="46">
        <f t="shared" si="10"/>
        <v>45</v>
      </c>
      <c r="O21" s="46">
        <f t="shared" si="10"/>
        <v>41</v>
      </c>
      <c r="P21" s="46">
        <f t="shared" si="10"/>
        <v>41</v>
      </c>
      <c r="Q21" s="46">
        <f t="shared" si="10"/>
        <v>33</v>
      </c>
      <c r="R21" s="46">
        <f t="shared" si="10"/>
        <v>35</v>
      </c>
      <c r="S21" s="46">
        <f t="shared" si="10"/>
        <v>37</v>
      </c>
      <c r="T21" s="46">
        <f t="shared" si="10"/>
        <v>40</v>
      </c>
      <c r="U21" s="46">
        <f t="shared" si="10"/>
        <v>46</v>
      </c>
      <c r="V21" s="46">
        <f t="shared" si="10"/>
        <v>47</v>
      </c>
      <c r="W21" s="46">
        <f t="shared" si="10"/>
        <v>47</v>
      </c>
      <c r="X21" s="46">
        <f t="shared" si="10"/>
        <v>100</v>
      </c>
      <c r="Y21" s="46">
        <f t="shared" si="10"/>
        <v>96</v>
      </c>
      <c r="Z21" s="46">
        <f t="shared" si="10"/>
        <v>108</v>
      </c>
      <c r="AA21" s="46">
        <f t="shared" si="10"/>
        <v>86</v>
      </c>
      <c r="AB21" s="46">
        <f t="shared" si="10"/>
        <v>87</v>
      </c>
      <c r="AC21" s="46">
        <f t="shared" si="10"/>
        <v>89.5</v>
      </c>
      <c r="AD21" s="46">
        <f t="shared" si="10"/>
        <v>88</v>
      </c>
      <c r="AE21" s="46">
        <f t="shared" si="10"/>
        <v>89.5</v>
      </c>
      <c r="AF21" s="46">
        <f t="shared" si="10"/>
        <v>170</v>
      </c>
      <c r="AG21" s="46">
        <f t="shared" si="10"/>
        <v>170.5</v>
      </c>
      <c r="AH21" s="46">
        <f t="shared" si="10"/>
        <v>174</v>
      </c>
      <c r="AI21" s="46">
        <f t="shared" si="10"/>
        <v>173.5</v>
      </c>
      <c r="AJ21" s="46">
        <f t="shared" si="10"/>
        <v>179</v>
      </c>
      <c r="AK21" s="46">
        <f t="shared" si="10"/>
        <v>181.5</v>
      </c>
      <c r="AL21" s="46">
        <f t="shared" si="10"/>
        <v>73</v>
      </c>
      <c r="AM21" s="59">
        <f t="shared" si="7"/>
        <v>144.5</v>
      </c>
      <c r="AN21" s="46">
        <f t="shared" si="8"/>
        <v>158.5833333</v>
      </c>
      <c r="AO21" s="60">
        <f t="shared" si="9"/>
        <v>130.125</v>
      </c>
      <c r="AP21" s="24"/>
      <c r="AQ21" s="24"/>
      <c r="AR21" s="24"/>
    </row>
    <row r="22" ht="15.75" customHeight="1">
      <c r="A22" s="30" t="s">
        <v>149</v>
      </c>
      <c r="B22" s="30"/>
      <c r="C22" s="27">
        <f t="shared" ref="C22:AL22" si="11">SUM(C15,C21)</f>
        <v>438</v>
      </c>
      <c r="D22" s="27">
        <f t="shared" si="11"/>
        <v>363</v>
      </c>
      <c r="E22" s="27">
        <f t="shared" si="11"/>
        <v>414.3</v>
      </c>
      <c r="F22" s="27">
        <f t="shared" si="11"/>
        <v>365.6</v>
      </c>
      <c r="G22" s="27">
        <f t="shared" si="11"/>
        <v>413.9</v>
      </c>
      <c r="H22" s="27">
        <f t="shared" si="11"/>
        <v>412.2</v>
      </c>
      <c r="I22" s="27">
        <f t="shared" si="11"/>
        <v>420.5</v>
      </c>
      <c r="J22" s="27">
        <f t="shared" si="11"/>
        <v>344.8</v>
      </c>
      <c r="K22" s="27">
        <f t="shared" si="11"/>
        <v>387.1</v>
      </c>
      <c r="L22" s="27">
        <f t="shared" si="11"/>
        <v>338.4</v>
      </c>
      <c r="M22" s="27">
        <f t="shared" si="11"/>
        <v>334.7</v>
      </c>
      <c r="N22" s="27">
        <f t="shared" si="11"/>
        <v>429</v>
      </c>
      <c r="O22" s="27">
        <f t="shared" si="11"/>
        <v>424</v>
      </c>
      <c r="P22" s="27">
        <f t="shared" si="11"/>
        <v>544</v>
      </c>
      <c r="Q22" s="27">
        <f t="shared" si="11"/>
        <v>577</v>
      </c>
      <c r="R22" s="27">
        <f t="shared" si="11"/>
        <v>503</v>
      </c>
      <c r="S22" s="27">
        <f t="shared" si="11"/>
        <v>518</v>
      </c>
      <c r="T22" s="27">
        <f t="shared" si="11"/>
        <v>448</v>
      </c>
      <c r="U22" s="27">
        <f t="shared" si="11"/>
        <v>542</v>
      </c>
      <c r="V22" s="27">
        <f t="shared" si="11"/>
        <v>462</v>
      </c>
      <c r="W22" s="27">
        <f t="shared" si="11"/>
        <v>466</v>
      </c>
      <c r="X22" s="27">
        <f t="shared" si="11"/>
        <v>611</v>
      </c>
      <c r="Y22" s="27">
        <f t="shared" si="11"/>
        <v>639</v>
      </c>
      <c r="Z22" s="27">
        <f t="shared" si="11"/>
        <v>592</v>
      </c>
      <c r="AA22" s="27">
        <f t="shared" si="11"/>
        <v>531</v>
      </c>
      <c r="AB22" s="27">
        <f t="shared" si="11"/>
        <v>429</v>
      </c>
      <c r="AC22" s="27">
        <f t="shared" si="11"/>
        <v>395.5</v>
      </c>
      <c r="AD22" s="27">
        <f t="shared" si="11"/>
        <v>578</v>
      </c>
      <c r="AE22" s="27">
        <f t="shared" si="11"/>
        <v>512.5</v>
      </c>
      <c r="AF22" s="27">
        <f t="shared" si="11"/>
        <v>630</v>
      </c>
      <c r="AG22" s="27">
        <f t="shared" si="11"/>
        <v>479.5</v>
      </c>
      <c r="AH22" s="27">
        <f t="shared" si="11"/>
        <v>435</v>
      </c>
      <c r="AI22" s="27">
        <f t="shared" si="11"/>
        <v>502.5</v>
      </c>
      <c r="AJ22" s="27">
        <f t="shared" si="11"/>
        <v>656</v>
      </c>
      <c r="AK22" s="27">
        <f t="shared" si="11"/>
        <v>509.5</v>
      </c>
      <c r="AL22" s="27">
        <f t="shared" si="11"/>
        <v>398</v>
      </c>
      <c r="AM22" s="57">
        <f t="shared" si="7"/>
        <v>521.1666667</v>
      </c>
      <c r="AN22" s="27">
        <f t="shared" si="8"/>
        <v>496.75</v>
      </c>
      <c r="AO22" s="58">
        <f t="shared" si="9"/>
        <v>504.7083333</v>
      </c>
    </row>
    <row r="23" ht="16.5" customHeight="1">
      <c r="A23" s="22" t="s">
        <v>150</v>
      </c>
      <c r="B23" s="48">
        <v>2.0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61">
        <f>AL22-AM22</f>
        <v>-123.1666667</v>
      </c>
      <c r="AN23" s="62">
        <f>AL22-AN22</f>
        <v>-98.75</v>
      </c>
      <c r="AO23" s="63">
        <f>AL22-AO22</f>
        <v>-106.7083333</v>
      </c>
    </row>
    <row r="24" ht="15.75" customHeight="1">
      <c r="A24" s="33" t="str">
        <f>A2&amp;" - "&amp;A1</f>
        <v>Valuation drivers section - Normalized net working capital overview</v>
      </c>
    </row>
    <row r="25" ht="15.75" customHeight="1">
      <c r="A25" s="33" t="s">
        <v>90</v>
      </c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M4:AO4"/>
  </mergeCells>
  <hyperlinks>
    <hyperlink display="Back to: Table of contents" location="Contents!A1" ref="A3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7"/>
    <pageSetUpPr fitToPage="1"/>
  </sheetPr>
  <sheetViews>
    <sheetView showGridLines="0" workbookViewId="0"/>
  </sheetViews>
  <sheetFormatPr customHeight="1" defaultColWidth="11.22" defaultRowHeight="15.0"/>
  <cols>
    <col customWidth="1" min="1" max="1" width="37.0"/>
    <col customWidth="1" min="2" max="26" width="10.56"/>
  </cols>
  <sheetData>
    <row r="1" ht="15.75" customHeight="1">
      <c r="A1" s="1" t="s">
        <v>21</v>
      </c>
    </row>
    <row r="2" ht="15.75" customHeight="1">
      <c r="A2" s="7"/>
    </row>
    <row r="3" ht="15.75" customHeight="1">
      <c r="A3" s="6"/>
    </row>
    <row r="4" ht="15.75" customHeight="1">
      <c r="A4" s="2" t="s">
        <v>2</v>
      </c>
      <c r="B4" s="2" t="s">
        <v>3</v>
      </c>
      <c r="C4" s="3" t="s">
        <v>4</v>
      </c>
    </row>
    <row r="5" ht="15.75" customHeight="1">
      <c r="A5" s="4" t="s">
        <v>22</v>
      </c>
      <c r="B5" s="5" t="s">
        <v>23</v>
      </c>
      <c r="C5" s="5">
        <v>13.0</v>
      </c>
    </row>
    <row r="6" ht="15.75" customHeight="1">
      <c r="A6" s="4" t="s">
        <v>24</v>
      </c>
      <c r="B6" s="5" t="s">
        <v>25</v>
      </c>
      <c r="C6" s="5">
        <v>14.0</v>
      </c>
    </row>
    <row r="7" ht="15.75" customHeight="1">
      <c r="A7" s="4" t="s">
        <v>26</v>
      </c>
      <c r="B7" s="5" t="s">
        <v>27</v>
      </c>
      <c r="C7" s="5">
        <v>15.0</v>
      </c>
    </row>
    <row r="8" ht="15.75" customHeight="1">
      <c r="A8" s="4" t="s">
        <v>28</v>
      </c>
      <c r="B8" s="5" t="s">
        <v>29</v>
      </c>
      <c r="C8" s="5">
        <v>16.0</v>
      </c>
    </row>
    <row r="9" ht="15.75" customHeight="1">
      <c r="A9" s="4" t="s">
        <v>30</v>
      </c>
      <c r="B9" s="5" t="s">
        <v>31</v>
      </c>
      <c r="C9" s="5">
        <v>17.0</v>
      </c>
    </row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display="Recast income statement" location="PL1!A1" ref="A5"/>
    <hyperlink display="Revenue breakdown" location="PL2!A1" ref="A6"/>
    <hyperlink display="Cost of sales breakdown" location="PL3!A1" ref="A7"/>
    <hyperlink display="Salaries and other expenses breakdown" location="PL4!A1" ref="A8"/>
    <hyperlink display="Other possible income statement analyses" location="PL5!A1" ref="A9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7"/>
    <pageSetUpPr fitToPage="1"/>
  </sheetPr>
  <sheetViews>
    <sheetView showGridLines="0" workbookViewId="0"/>
  </sheetViews>
  <sheetFormatPr customHeight="1" defaultColWidth="11.22" defaultRowHeight="15.0"/>
  <cols>
    <col customWidth="1" min="1" max="1" width="25.78"/>
    <col customWidth="1" min="2" max="2" width="5.11"/>
    <col customWidth="1" min="3" max="5" width="10.56"/>
    <col customWidth="1" min="6" max="6" width="1.67"/>
    <col customWidth="1" min="7" max="9" width="10.56"/>
    <col customWidth="1" min="10" max="10" width="1.78"/>
    <col customWidth="1" min="11" max="26" width="10.56"/>
  </cols>
  <sheetData>
    <row r="1" ht="15.75" customHeight="1">
      <c r="A1" s="1" t="s">
        <v>22</v>
      </c>
    </row>
    <row r="2" ht="15.75" customHeight="1">
      <c r="A2" s="7" t="str">
        <f>PL!A1</f>
        <v>Income statement section</v>
      </c>
    </row>
    <row r="3" ht="15.75" customHeight="1">
      <c r="A3" s="8" t="s">
        <v>59</v>
      </c>
    </row>
    <row r="4" ht="15.75" customHeight="1">
      <c r="A4" s="9"/>
      <c r="B4" s="9"/>
      <c r="C4" s="3" t="s">
        <v>151</v>
      </c>
      <c r="D4" s="11"/>
      <c r="E4" s="11"/>
      <c r="G4" s="64" t="s">
        <v>152</v>
      </c>
      <c r="H4" s="11"/>
      <c r="I4" s="11"/>
      <c r="K4" s="3" t="s">
        <v>153</v>
      </c>
      <c r="L4" s="11"/>
      <c r="M4" s="11"/>
    </row>
    <row r="5" ht="15.75" customHeight="1">
      <c r="A5" s="12" t="s">
        <v>61</v>
      </c>
      <c r="B5" s="13" t="s">
        <v>62</v>
      </c>
      <c r="C5" s="14" t="s">
        <v>63</v>
      </c>
      <c r="D5" s="14" t="s">
        <v>64</v>
      </c>
      <c r="E5" s="14" t="s">
        <v>65</v>
      </c>
      <c r="G5" s="14" t="s">
        <v>63</v>
      </c>
      <c r="H5" s="14" t="s">
        <v>64</v>
      </c>
      <c r="I5" s="14" t="s">
        <v>65</v>
      </c>
      <c r="K5" s="14" t="s">
        <v>63</v>
      </c>
      <c r="L5" s="14" t="s">
        <v>64</v>
      </c>
      <c r="M5" s="14" t="s">
        <v>65</v>
      </c>
    </row>
    <row r="6" ht="15.75" customHeight="1">
      <c r="A6" s="5" t="s">
        <v>67</v>
      </c>
      <c r="C6" s="16">
        <v>6821.0</v>
      </c>
      <c r="D6" s="16">
        <v>8163.0</v>
      </c>
      <c r="E6" s="16">
        <v>9103.0</v>
      </c>
      <c r="G6" s="45">
        <v>0.0</v>
      </c>
      <c r="H6" s="45">
        <v>0.0</v>
      </c>
      <c r="I6" s="45">
        <v>0.0</v>
      </c>
      <c r="K6" s="16">
        <f t="shared" ref="K6:M6" si="1">SUM(C6,G6)</f>
        <v>6821</v>
      </c>
      <c r="L6" s="16">
        <f t="shared" si="1"/>
        <v>8163</v>
      </c>
      <c r="M6" s="16">
        <f t="shared" si="1"/>
        <v>9103</v>
      </c>
    </row>
    <row r="7" ht="15.75" customHeight="1">
      <c r="A7" s="5" t="s">
        <v>68</v>
      </c>
      <c r="C7" s="16">
        <v>-3931.0</v>
      </c>
      <c r="D7" s="16">
        <v>-4934.0</v>
      </c>
      <c r="E7" s="16">
        <v>-5103.0</v>
      </c>
      <c r="G7" s="45">
        <v>0.0</v>
      </c>
      <c r="H7" s="45">
        <v>0.0</v>
      </c>
      <c r="I7" s="45">
        <v>0.0</v>
      </c>
      <c r="K7" s="16">
        <f t="shared" ref="K7:M7" si="2">SUM(C7,G7)</f>
        <v>-3931</v>
      </c>
      <c r="L7" s="16">
        <f t="shared" si="2"/>
        <v>-4934</v>
      </c>
      <c r="M7" s="16">
        <f t="shared" si="2"/>
        <v>-5103</v>
      </c>
    </row>
    <row r="8" ht="15.75" customHeight="1">
      <c r="A8" s="18" t="s">
        <v>69</v>
      </c>
      <c r="B8" s="18"/>
      <c r="C8" s="19">
        <f t="shared" ref="C8:E8" si="3">SUM(C6:C7)</f>
        <v>2890</v>
      </c>
      <c r="D8" s="19">
        <f t="shared" si="3"/>
        <v>3229</v>
      </c>
      <c r="E8" s="19">
        <f t="shared" si="3"/>
        <v>4000</v>
      </c>
      <c r="G8" s="65">
        <f t="shared" ref="G8:I8" si="4">SUM(G6:G7)</f>
        <v>0</v>
      </c>
      <c r="H8" s="65">
        <f t="shared" si="4"/>
        <v>0</v>
      </c>
      <c r="I8" s="65">
        <f t="shared" si="4"/>
        <v>0</v>
      </c>
      <c r="K8" s="19">
        <f t="shared" ref="K8:M8" si="5">SUM(K6:K7)</f>
        <v>2890</v>
      </c>
      <c r="L8" s="19">
        <f t="shared" si="5"/>
        <v>3229</v>
      </c>
      <c r="M8" s="19">
        <f t="shared" si="5"/>
        <v>4000</v>
      </c>
    </row>
    <row r="9" ht="15.75" customHeight="1">
      <c r="A9" s="5" t="s">
        <v>70</v>
      </c>
      <c r="C9" s="16">
        <v>-1432.0</v>
      </c>
      <c r="D9" s="16">
        <v>-1574.0</v>
      </c>
      <c r="E9" s="16">
        <v>-2018.0</v>
      </c>
      <c r="G9" s="45">
        <v>0.0</v>
      </c>
      <c r="H9" s="45">
        <v>0.0</v>
      </c>
      <c r="I9" s="16">
        <f>AE!E13+AE!E14</f>
        <v>101</v>
      </c>
      <c r="K9" s="16">
        <f t="shared" ref="K9:M9" si="6">SUM(C9,G9)</f>
        <v>-1432</v>
      </c>
      <c r="L9" s="16">
        <f t="shared" si="6"/>
        <v>-1574</v>
      </c>
      <c r="M9" s="16">
        <f t="shared" si="6"/>
        <v>-1917</v>
      </c>
    </row>
    <row r="10" ht="15.75" customHeight="1">
      <c r="A10" s="5" t="s">
        <v>71</v>
      </c>
      <c r="C10" s="16">
        <v>-374.0</v>
      </c>
      <c r="D10" s="16">
        <v>-481.0</v>
      </c>
      <c r="E10" s="16">
        <v>-410.0</v>
      </c>
      <c r="G10" s="45">
        <v>0.0</v>
      </c>
      <c r="H10" s="45">
        <v>0.0</v>
      </c>
      <c r="I10" s="45">
        <v>0.0</v>
      </c>
      <c r="K10" s="16">
        <f t="shared" ref="K10:M10" si="7">SUM(C10,G10)</f>
        <v>-374</v>
      </c>
      <c r="L10" s="16">
        <f t="shared" si="7"/>
        <v>-481</v>
      </c>
      <c r="M10" s="16">
        <f t="shared" si="7"/>
        <v>-410</v>
      </c>
    </row>
    <row r="11" ht="15.75" customHeight="1">
      <c r="A11" s="5" t="s">
        <v>72</v>
      </c>
      <c r="C11" s="16">
        <v>-231.0</v>
      </c>
      <c r="D11" s="16">
        <v>-243.0</v>
      </c>
      <c r="E11" s="16">
        <v>-213.0</v>
      </c>
      <c r="G11" s="16">
        <f>AE!C17</f>
        <v>-21</v>
      </c>
      <c r="H11" s="45">
        <v>0.0</v>
      </c>
      <c r="I11" s="45">
        <v>0.0</v>
      </c>
      <c r="K11" s="16">
        <f t="shared" ref="K11:M11" si="8">SUM(C11,G11)</f>
        <v>-252</v>
      </c>
      <c r="L11" s="16">
        <f t="shared" si="8"/>
        <v>-243</v>
      </c>
      <c r="M11" s="16">
        <f t="shared" si="8"/>
        <v>-213</v>
      </c>
    </row>
    <row r="12" ht="15.75" customHeight="1">
      <c r="A12" s="5" t="s">
        <v>73</v>
      </c>
      <c r="C12" s="16">
        <v>-129.0</v>
      </c>
      <c r="D12" s="16">
        <v>-184.0</v>
      </c>
      <c r="E12" s="16">
        <v>-122.0</v>
      </c>
      <c r="G12" s="45">
        <v>0.0</v>
      </c>
      <c r="H12" s="16">
        <f>AE!D16</f>
        <v>46</v>
      </c>
      <c r="I12" s="16">
        <f>AE!E16</f>
        <v>79</v>
      </c>
      <c r="K12" s="16">
        <f t="shared" ref="K12:M12" si="9">SUM(C12,G12)</f>
        <v>-129</v>
      </c>
      <c r="L12" s="16">
        <f t="shared" si="9"/>
        <v>-138</v>
      </c>
      <c r="M12" s="16">
        <f t="shared" si="9"/>
        <v>-43</v>
      </c>
    </row>
    <row r="13" ht="15.75" customHeight="1">
      <c r="A13" s="5" t="s">
        <v>74</v>
      </c>
      <c r="C13" s="16">
        <v>-201.0</v>
      </c>
      <c r="D13" s="16">
        <v>-150.0</v>
      </c>
      <c r="E13" s="16">
        <v>-106.0</v>
      </c>
      <c r="G13" s="45">
        <v>0.0</v>
      </c>
      <c r="H13" s="16">
        <f>AE!D15</f>
        <v>100</v>
      </c>
      <c r="I13" s="16">
        <f>AE!E15</f>
        <v>-100</v>
      </c>
      <c r="K13" s="16">
        <f t="shared" ref="K13:M13" si="10">SUM(C13,G13)</f>
        <v>-201</v>
      </c>
      <c r="L13" s="16">
        <f t="shared" si="10"/>
        <v>-50</v>
      </c>
      <c r="M13" s="16">
        <f t="shared" si="10"/>
        <v>-206</v>
      </c>
    </row>
    <row r="14" ht="15.75" customHeight="1">
      <c r="A14" s="22" t="s">
        <v>75</v>
      </c>
      <c r="B14" s="22"/>
      <c r="C14" s="23">
        <f t="shared" ref="C14:E14" si="11">SUM(C9:C13)</f>
        <v>-2367</v>
      </c>
      <c r="D14" s="23">
        <f t="shared" si="11"/>
        <v>-2632</v>
      </c>
      <c r="E14" s="23">
        <f t="shared" si="11"/>
        <v>-2869</v>
      </c>
      <c r="G14" s="23">
        <f t="shared" ref="G14:I14" si="12">SUM(G9:G13)</f>
        <v>-21</v>
      </c>
      <c r="H14" s="23">
        <f t="shared" si="12"/>
        <v>146</v>
      </c>
      <c r="I14" s="23">
        <f t="shared" si="12"/>
        <v>80</v>
      </c>
      <c r="K14" s="23">
        <f t="shared" ref="K14:M14" si="13">SUM(K9:K13)</f>
        <v>-2388</v>
      </c>
      <c r="L14" s="23">
        <f t="shared" si="13"/>
        <v>-2486</v>
      </c>
      <c r="M14" s="23">
        <f t="shared" si="13"/>
        <v>-2789</v>
      </c>
    </row>
    <row r="15" ht="15.75" customHeight="1">
      <c r="A15" s="26" t="s">
        <v>154</v>
      </c>
      <c r="B15" s="26"/>
      <c r="C15" s="27">
        <f t="shared" ref="C15:E15" si="14">SUM(C8,C14)</f>
        <v>523</v>
      </c>
      <c r="D15" s="27">
        <f t="shared" si="14"/>
        <v>597</v>
      </c>
      <c r="E15" s="27">
        <f t="shared" si="14"/>
        <v>1131</v>
      </c>
      <c r="G15" s="27">
        <f t="shared" ref="G15:I15" si="15">SUM(G8,G14)</f>
        <v>-21</v>
      </c>
      <c r="H15" s="27">
        <f t="shared" si="15"/>
        <v>146</v>
      </c>
      <c r="I15" s="27">
        <f t="shared" si="15"/>
        <v>80</v>
      </c>
      <c r="K15" s="27">
        <f t="shared" ref="K15:M15" si="16">SUM(K8,K14)</f>
        <v>502</v>
      </c>
      <c r="L15" s="27">
        <f t="shared" si="16"/>
        <v>743</v>
      </c>
      <c r="M15" s="27">
        <f t="shared" si="16"/>
        <v>1211</v>
      </c>
    </row>
    <row r="16" ht="15.75" customHeight="1">
      <c r="A16" s="33" t="str">
        <f>A2&amp;" - "&amp;A1</f>
        <v>Income statement section - Recast income statement</v>
      </c>
    </row>
    <row r="17" ht="15.75" customHeight="1">
      <c r="A17" s="33" t="s">
        <v>90</v>
      </c>
    </row>
    <row r="18" ht="15.75" customHeight="1"/>
    <row r="19" ht="15.75" hidden="1" customHeight="1">
      <c r="A19" s="5" t="s">
        <v>155</v>
      </c>
      <c r="K19" s="43">
        <f>AE!C19</f>
        <v>502</v>
      </c>
      <c r="L19" s="43">
        <f>AE!D19</f>
        <v>743</v>
      </c>
      <c r="M19" s="43">
        <f>AE!E19</f>
        <v>8631</v>
      </c>
    </row>
    <row r="20" ht="15.75" hidden="1" customHeight="1">
      <c r="K20" s="16">
        <f t="shared" ref="K20:M20" si="17">K15-K19</f>
        <v>0</v>
      </c>
      <c r="L20" s="16">
        <f t="shared" si="17"/>
        <v>0</v>
      </c>
      <c r="M20" s="16">
        <f t="shared" si="17"/>
        <v>-7420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C4:E4"/>
    <mergeCell ref="G4:I4"/>
    <mergeCell ref="K4:M4"/>
  </mergeCells>
  <hyperlinks>
    <hyperlink display="Back to: Table of contents" location="Contents!A1" ref="A3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7"/>
    <pageSetUpPr fitToPage="1"/>
  </sheetPr>
  <sheetViews>
    <sheetView showGridLines="0" workbookViewId="0"/>
  </sheetViews>
  <sheetFormatPr customHeight="1" defaultColWidth="11.22" defaultRowHeight="15.0"/>
  <cols>
    <col customWidth="1" min="1" max="1" width="25.78"/>
    <col customWidth="1" min="2" max="2" width="5.11"/>
    <col customWidth="1" min="3" max="5" width="10.56"/>
    <col customWidth="1" min="6" max="6" width="2.0"/>
    <col customWidth="1" min="7" max="9" width="10.78"/>
    <col customWidth="1" min="10" max="10" width="2.33"/>
    <col customWidth="1" min="11" max="26" width="10.56"/>
  </cols>
  <sheetData>
    <row r="1" ht="15.75" customHeight="1">
      <c r="A1" s="1" t="s">
        <v>24</v>
      </c>
      <c r="G1" s="24"/>
      <c r="H1" s="24"/>
      <c r="I1" s="24"/>
    </row>
    <row r="2" ht="15.75" customHeight="1">
      <c r="A2" s="7" t="str">
        <f>PL!A1</f>
        <v>Income statement section</v>
      </c>
      <c r="G2" s="24"/>
      <c r="H2" s="24"/>
      <c r="I2" s="24"/>
    </row>
    <row r="3" ht="15.75" customHeight="1">
      <c r="A3" s="8" t="s">
        <v>59</v>
      </c>
      <c r="G3" s="24"/>
      <c r="H3" s="24"/>
      <c r="I3" s="24"/>
    </row>
    <row r="4" ht="15.75" customHeight="1">
      <c r="A4" s="8"/>
      <c r="G4" s="24"/>
      <c r="H4" s="24"/>
      <c r="I4" s="24"/>
    </row>
    <row r="5" ht="15.75" customHeight="1">
      <c r="A5" s="2" t="s">
        <v>156</v>
      </c>
      <c r="B5" s="9"/>
      <c r="C5" s="9"/>
      <c r="D5" s="9"/>
      <c r="E5" s="9"/>
      <c r="G5" s="10" t="s">
        <v>157</v>
      </c>
      <c r="H5" s="11"/>
      <c r="I5" s="11"/>
      <c r="K5" s="18" t="s">
        <v>156</v>
      </c>
    </row>
    <row r="6" ht="15.75" customHeight="1">
      <c r="A6" s="12" t="s">
        <v>61</v>
      </c>
      <c r="B6" s="13" t="s">
        <v>62</v>
      </c>
      <c r="C6" s="34" t="s">
        <v>63</v>
      </c>
      <c r="D6" s="34" t="s">
        <v>64</v>
      </c>
      <c r="E6" s="34" t="s">
        <v>65</v>
      </c>
      <c r="G6" s="66" t="s">
        <v>63</v>
      </c>
      <c r="H6" s="66" t="s">
        <v>64</v>
      </c>
      <c r="I6" s="66" t="s">
        <v>65</v>
      </c>
    </row>
    <row r="7" ht="15.75" customHeight="1">
      <c r="A7" s="5" t="s">
        <v>158</v>
      </c>
      <c r="C7" s="16">
        <v>2719.0</v>
      </c>
      <c r="D7" s="16">
        <v>3272.0</v>
      </c>
      <c r="E7" s="16">
        <v>3816.0</v>
      </c>
      <c r="G7" s="17">
        <f t="shared" ref="G7:I7" si="1">C7/C$13*100</f>
        <v>39.86219029</v>
      </c>
      <c r="H7" s="17">
        <f t="shared" si="1"/>
        <v>40.08330271</v>
      </c>
      <c r="I7" s="17">
        <f t="shared" si="1"/>
        <v>41.92024607</v>
      </c>
    </row>
    <row r="8" ht="15.75" customHeight="1">
      <c r="A8" s="5" t="s">
        <v>159</v>
      </c>
      <c r="C8" s="16">
        <v>1807.0</v>
      </c>
      <c r="D8" s="16">
        <v>1861.0</v>
      </c>
      <c r="E8" s="16">
        <v>1582.0</v>
      </c>
      <c r="G8" s="17">
        <f t="shared" ref="G8:I8" si="2">C8/C$13*100</f>
        <v>26.49171676</v>
      </c>
      <c r="H8" s="17">
        <f t="shared" si="2"/>
        <v>22.79799093</v>
      </c>
      <c r="I8" s="17">
        <f t="shared" si="2"/>
        <v>17.37888608</v>
      </c>
    </row>
    <row r="9" ht="15.75" customHeight="1">
      <c r="A9" s="5" t="s">
        <v>160</v>
      </c>
      <c r="C9" s="16">
        <v>1084.0</v>
      </c>
      <c r="D9" s="16">
        <v>1263.0</v>
      </c>
      <c r="E9" s="16">
        <v>1471.0</v>
      </c>
      <c r="G9" s="17">
        <f t="shared" ref="G9:I9" si="3">C9/C$13*100</f>
        <v>15.89209793</v>
      </c>
      <c r="H9" s="17">
        <f t="shared" si="3"/>
        <v>15.47225285</v>
      </c>
      <c r="I9" s="17">
        <f t="shared" si="3"/>
        <v>16.15950785</v>
      </c>
    </row>
    <row r="10" ht="15.75" customHeight="1">
      <c r="A10" s="5" t="s">
        <v>161</v>
      </c>
      <c r="C10" s="16">
        <v>521.0</v>
      </c>
      <c r="D10" s="16">
        <v>628.0</v>
      </c>
      <c r="E10" s="16">
        <v>756.0</v>
      </c>
      <c r="G10" s="17">
        <f t="shared" ref="G10:I10" si="4">C10/C$13*100</f>
        <v>7.63817622</v>
      </c>
      <c r="H10" s="17">
        <f t="shared" si="4"/>
        <v>7.693250031</v>
      </c>
      <c r="I10" s="17">
        <f t="shared" si="4"/>
        <v>8.304954411</v>
      </c>
    </row>
    <row r="11" ht="15.75" customHeight="1">
      <c r="A11" s="5" t="s">
        <v>162</v>
      </c>
      <c r="C11" s="16">
        <v>312.0</v>
      </c>
      <c r="D11" s="16">
        <v>571.0</v>
      </c>
      <c r="E11" s="16">
        <v>871.0</v>
      </c>
      <c r="G11" s="17">
        <f t="shared" ref="G11:I11" si="5">C11/C$13*100</f>
        <v>4.574109368</v>
      </c>
      <c r="H11" s="17">
        <f t="shared" si="5"/>
        <v>6.994977337</v>
      </c>
      <c r="I11" s="17">
        <f t="shared" si="5"/>
        <v>9.568274195</v>
      </c>
    </row>
    <row r="12" ht="15.75" customHeight="1">
      <c r="A12" s="67" t="s">
        <v>163</v>
      </c>
      <c r="B12" s="67"/>
      <c r="C12" s="16">
        <v>378.0</v>
      </c>
      <c r="D12" s="16">
        <v>568.0</v>
      </c>
      <c r="E12" s="16">
        <v>607.0</v>
      </c>
      <c r="G12" s="17">
        <f t="shared" ref="G12:I12" si="6">C12/C$13*100</f>
        <v>5.541709427</v>
      </c>
      <c r="H12" s="17">
        <f t="shared" si="6"/>
        <v>6.958226142</v>
      </c>
      <c r="I12" s="17">
        <f t="shared" si="6"/>
        <v>6.668131385</v>
      </c>
    </row>
    <row r="13" ht="15.75" customHeight="1">
      <c r="A13" s="30" t="s">
        <v>67</v>
      </c>
      <c r="B13" s="30"/>
      <c r="C13" s="27">
        <f t="shared" ref="C13:E13" si="7">SUM(C7:C12)</f>
        <v>6821</v>
      </c>
      <c r="D13" s="27">
        <f t="shared" si="7"/>
        <v>8163</v>
      </c>
      <c r="E13" s="27">
        <f t="shared" si="7"/>
        <v>9103</v>
      </c>
      <c r="G13" s="28">
        <f t="shared" ref="G13:I13" si="8">SUM(G7:G12)</f>
        <v>100</v>
      </c>
      <c r="H13" s="28">
        <f t="shared" si="8"/>
        <v>100</v>
      </c>
      <c r="I13" s="28">
        <f t="shared" si="8"/>
        <v>100</v>
      </c>
    </row>
    <row r="14" ht="15.75" customHeight="1">
      <c r="A14" s="33" t="str">
        <f>A2&amp;" - "&amp;A1</f>
        <v>Income statement section - Revenue breakdown</v>
      </c>
      <c r="G14" s="24"/>
      <c r="H14" s="24"/>
      <c r="I14" s="24"/>
    </row>
    <row r="15" ht="15.75" customHeight="1">
      <c r="A15" s="33" t="s">
        <v>164</v>
      </c>
      <c r="G15" s="24"/>
      <c r="H15" s="24"/>
      <c r="I15" s="24"/>
    </row>
    <row r="16" ht="15.75" customHeight="1">
      <c r="C16" s="16"/>
      <c r="D16" s="16"/>
      <c r="E16" s="16"/>
      <c r="G16" s="24"/>
      <c r="H16" s="24"/>
      <c r="I16" s="24"/>
    </row>
    <row r="17" ht="15.75" customHeight="1">
      <c r="A17" s="2" t="s">
        <v>165</v>
      </c>
      <c r="B17" s="9"/>
      <c r="C17" s="9"/>
      <c r="D17" s="9"/>
      <c r="E17" s="9"/>
      <c r="G17" s="10" t="s">
        <v>157</v>
      </c>
      <c r="H17" s="11"/>
      <c r="I17" s="11"/>
      <c r="K17" s="18" t="s">
        <v>165</v>
      </c>
    </row>
    <row r="18" ht="15.75" customHeight="1">
      <c r="A18" s="12" t="s">
        <v>61</v>
      </c>
      <c r="B18" s="13" t="s">
        <v>62</v>
      </c>
      <c r="C18" s="34" t="s">
        <v>63</v>
      </c>
      <c r="D18" s="34" t="s">
        <v>64</v>
      </c>
      <c r="E18" s="34" t="s">
        <v>65</v>
      </c>
      <c r="G18" s="66" t="s">
        <v>63</v>
      </c>
      <c r="H18" s="66" t="s">
        <v>64</v>
      </c>
      <c r="I18" s="66" t="s">
        <v>65</v>
      </c>
    </row>
    <row r="19" ht="15.75" customHeight="1">
      <c r="A19" s="5" t="s">
        <v>166</v>
      </c>
      <c r="C19" s="16">
        <v>2859.379984620455</v>
      </c>
      <c r="D19" s="16">
        <v>3253.9505937545814</v>
      </c>
      <c r="E19" s="16">
        <v>3648.7830454489767</v>
      </c>
      <c r="G19" s="17">
        <f t="shared" ref="G19:I19" si="9">C19/C$13*100</f>
        <v>41.92024607</v>
      </c>
      <c r="H19" s="17">
        <f t="shared" si="9"/>
        <v>39.86219029</v>
      </c>
      <c r="I19" s="17">
        <f t="shared" si="9"/>
        <v>40.08330271</v>
      </c>
    </row>
    <row r="20" ht="15.75" customHeight="1">
      <c r="A20" s="5" t="s">
        <v>167</v>
      </c>
      <c r="C20" s="16">
        <v>1185.4138196199056</v>
      </c>
      <c r="D20" s="16">
        <v>2162.5188388799293</v>
      </c>
      <c r="E20" s="16">
        <v>2075.3011147862308</v>
      </c>
      <c r="G20" s="17">
        <f t="shared" ref="G20:I20" si="10">C20/C$13*100</f>
        <v>17.37888608</v>
      </c>
      <c r="H20" s="17">
        <f t="shared" si="10"/>
        <v>26.49171676</v>
      </c>
      <c r="I20" s="17">
        <f t="shared" si="10"/>
        <v>22.79799093</v>
      </c>
    </row>
    <row r="21" ht="15.75" customHeight="1">
      <c r="A21" s="5" t="s">
        <v>168</v>
      </c>
      <c r="C21" s="16">
        <v>1102.2400307590904</v>
      </c>
      <c r="D21" s="16">
        <v>1297.2719542589064</v>
      </c>
      <c r="E21" s="16">
        <v>1408.439176773245</v>
      </c>
      <c r="G21" s="17">
        <f t="shared" ref="G21:I21" si="11">C21/C$13*100</f>
        <v>16.15950785</v>
      </c>
      <c r="H21" s="17">
        <f t="shared" si="11"/>
        <v>15.89209793</v>
      </c>
      <c r="I21" s="17">
        <f t="shared" si="11"/>
        <v>15.47225285</v>
      </c>
    </row>
    <row r="22" ht="15.75" customHeight="1">
      <c r="A22" s="5" t="s">
        <v>169</v>
      </c>
      <c r="C22" s="16">
        <v>566.4809403493354</v>
      </c>
      <c r="D22" s="16">
        <v>623.5043248790499</v>
      </c>
      <c r="E22" s="16">
        <v>700.3165502878843</v>
      </c>
      <c r="G22" s="17">
        <f t="shared" ref="G22:I22" si="12">C22/C$13*100</f>
        <v>8.304954411</v>
      </c>
      <c r="H22" s="17">
        <f t="shared" si="12"/>
        <v>7.63817622</v>
      </c>
      <c r="I22" s="17">
        <f t="shared" si="12"/>
        <v>7.693250031</v>
      </c>
    </row>
    <row r="23" ht="15.75" customHeight="1">
      <c r="A23" s="5" t="s">
        <v>170</v>
      </c>
      <c r="C23" s="16">
        <v>652.6519828627925</v>
      </c>
      <c r="D23" s="16">
        <v>373.38454772027563</v>
      </c>
      <c r="E23" s="16">
        <v>636.7527869655763</v>
      </c>
      <c r="G23" s="17">
        <f t="shared" ref="G23:I23" si="13">C23/C$13*100</f>
        <v>9.568274195</v>
      </c>
      <c r="H23" s="17">
        <f t="shared" si="13"/>
        <v>4.574109368</v>
      </c>
      <c r="I23" s="17">
        <f t="shared" si="13"/>
        <v>6.994977337</v>
      </c>
    </row>
    <row r="24" ht="15.75" customHeight="1">
      <c r="A24" s="67" t="s">
        <v>171</v>
      </c>
      <c r="B24" s="67"/>
      <c r="C24" s="16">
        <v>454.8332417884214</v>
      </c>
      <c r="D24" s="16">
        <v>452.36974050725695</v>
      </c>
      <c r="E24" s="16">
        <v>633.4073257380865</v>
      </c>
      <c r="G24" s="17">
        <f t="shared" ref="G24:I24" si="14">C24/C$13*100</f>
        <v>6.668131385</v>
      </c>
      <c r="H24" s="17">
        <f t="shared" si="14"/>
        <v>5.541709427</v>
      </c>
      <c r="I24" s="17">
        <f t="shared" si="14"/>
        <v>6.958226142</v>
      </c>
    </row>
    <row r="25" ht="15.75" customHeight="1">
      <c r="A25" s="30" t="s">
        <v>67</v>
      </c>
      <c r="B25" s="30"/>
      <c r="C25" s="27">
        <f t="shared" ref="C25:E25" si="15">SUM(C19:C24)</f>
        <v>6821</v>
      </c>
      <c r="D25" s="27">
        <f t="shared" si="15"/>
        <v>8163</v>
      </c>
      <c r="E25" s="27">
        <f t="shared" si="15"/>
        <v>9103</v>
      </c>
      <c r="G25" s="28">
        <f t="shared" ref="G25:I25" si="16">SUM(G19:G24)</f>
        <v>100</v>
      </c>
      <c r="H25" s="28">
        <f t="shared" si="16"/>
        <v>100</v>
      </c>
      <c r="I25" s="28">
        <f t="shared" si="16"/>
        <v>100</v>
      </c>
    </row>
    <row r="26" ht="15.75" customHeight="1">
      <c r="A26" s="33" t="str">
        <f>A2&amp;" - "&amp;A1</f>
        <v>Income statement section - Revenue breakdown</v>
      </c>
      <c r="C26" s="16"/>
      <c r="D26" s="16"/>
      <c r="E26" s="16"/>
      <c r="G26" s="24"/>
      <c r="H26" s="24"/>
      <c r="I26" s="24"/>
    </row>
    <row r="27" ht="15.75" customHeight="1">
      <c r="A27" s="33" t="s">
        <v>164</v>
      </c>
      <c r="G27" s="24"/>
      <c r="H27" s="24"/>
      <c r="I27" s="24"/>
    </row>
    <row r="28" ht="15.75" customHeight="1">
      <c r="G28" s="24"/>
      <c r="H28" s="24"/>
      <c r="I28" s="24"/>
    </row>
    <row r="29" ht="15.75" customHeight="1">
      <c r="A29" s="2" t="s">
        <v>172</v>
      </c>
      <c r="B29" s="9"/>
      <c r="C29" s="9"/>
      <c r="D29" s="9"/>
      <c r="E29" s="9"/>
      <c r="G29" s="10" t="s">
        <v>157</v>
      </c>
      <c r="H29" s="11"/>
      <c r="I29" s="11"/>
      <c r="K29" s="18" t="s">
        <v>173</v>
      </c>
    </row>
    <row r="30" ht="15.75" customHeight="1">
      <c r="A30" s="12" t="s">
        <v>61</v>
      </c>
      <c r="B30" s="13" t="s">
        <v>62</v>
      </c>
      <c r="C30" s="34" t="s">
        <v>63</v>
      </c>
      <c r="D30" s="34" t="s">
        <v>64</v>
      </c>
      <c r="E30" s="34" t="s">
        <v>65</v>
      </c>
      <c r="G30" s="66" t="s">
        <v>63</v>
      </c>
      <c r="H30" s="66" t="s">
        <v>64</v>
      </c>
      <c r="I30" s="66" t="s">
        <v>65</v>
      </c>
    </row>
    <row r="31" ht="15.75" customHeight="1">
      <c r="A31" s="5" t="s">
        <v>174</v>
      </c>
      <c r="C31" s="16">
        <v>3710.0</v>
      </c>
      <c r="D31" s="16">
        <v>4618.0</v>
      </c>
      <c r="E31" s="16">
        <v>5716.0</v>
      </c>
      <c r="G31" s="17">
        <f t="shared" ref="G31:I31" si="17">C31/C$34*100</f>
        <v>54.39085178</v>
      </c>
      <c r="H31" s="17">
        <f t="shared" si="17"/>
        <v>56.5723386</v>
      </c>
      <c r="I31" s="17">
        <f t="shared" si="17"/>
        <v>62.79248599</v>
      </c>
    </row>
    <row r="32" ht="15.75" customHeight="1">
      <c r="A32" s="5" t="s">
        <v>175</v>
      </c>
      <c r="C32" s="16">
        <v>2027.0</v>
      </c>
      <c r="D32" s="16">
        <v>2139.0</v>
      </c>
      <c r="E32" s="16">
        <v>1582.0</v>
      </c>
      <c r="G32" s="17">
        <f t="shared" ref="G32:I32" si="18">C32/C$34*100</f>
        <v>29.71705029</v>
      </c>
      <c r="H32" s="17">
        <f t="shared" si="18"/>
        <v>26.20360162</v>
      </c>
      <c r="I32" s="17">
        <f t="shared" si="18"/>
        <v>17.37888608</v>
      </c>
    </row>
    <row r="33" ht="15.75" customHeight="1">
      <c r="A33" s="5" t="s">
        <v>176</v>
      </c>
      <c r="C33" s="16">
        <v>1084.0</v>
      </c>
      <c r="D33" s="16">
        <v>1406.0</v>
      </c>
      <c r="E33" s="16">
        <v>1805.0</v>
      </c>
      <c r="G33" s="17">
        <f t="shared" ref="G33:I33" si="19">C33/C$34*100</f>
        <v>15.89209793</v>
      </c>
      <c r="H33" s="17">
        <f t="shared" si="19"/>
        <v>17.22405978</v>
      </c>
      <c r="I33" s="17">
        <f t="shared" si="19"/>
        <v>19.82862792</v>
      </c>
    </row>
    <row r="34" ht="15.75" customHeight="1">
      <c r="A34" s="30" t="s">
        <v>67</v>
      </c>
      <c r="B34" s="30"/>
      <c r="C34" s="27">
        <f t="shared" ref="C34:E34" si="20">SUM(C31:C33)</f>
        <v>6821</v>
      </c>
      <c r="D34" s="27">
        <f t="shared" si="20"/>
        <v>8163</v>
      </c>
      <c r="E34" s="27">
        <f t="shared" si="20"/>
        <v>9103</v>
      </c>
      <c r="G34" s="28">
        <f t="shared" ref="G34:I34" si="21">C34/C$34*100</f>
        <v>100</v>
      </c>
      <c r="H34" s="28">
        <f t="shared" si="21"/>
        <v>100</v>
      </c>
      <c r="I34" s="28">
        <f t="shared" si="21"/>
        <v>100</v>
      </c>
    </row>
    <row r="35" ht="15.75" customHeight="1">
      <c r="A35" s="33" t="str">
        <f>A2&amp;" - "&amp;A1</f>
        <v>Income statement section - Revenue breakdown</v>
      </c>
      <c r="C35" s="16"/>
      <c r="D35" s="16"/>
      <c r="E35" s="16"/>
      <c r="G35" s="24"/>
      <c r="H35" s="24"/>
      <c r="I35" s="24"/>
    </row>
    <row r="36" ht="15.75" customHeight="1">
      <c r="A36" s="33" t="s">
        <v>164</v>
      </c>
      <c r="G36" s="24"/>
      <c r="H36" s="24"/>
      <c r="I36" s="24"/>
    </row>
    <row r="37" ht="15.75" customHeight="1">
      <c r="G37" s="24"/>
      <c r="H37" s="24"/>
      <c r="I37" s="24"/>
    </row>
    <row r="38" ht="15.75" customHeight="1">
      <c r="G38" s="24"/>
      <c r="H38" s="24"/>
      <c r="I38" s="24"/>
    </row>
    <row r="39" ht="15.75" customHeight="1">
      <c r="G39" s="24"/>
      <c r="H39" s="24"/>
      <c r="I39" s="24"/>
    </row>
    <row r="40" ht="15.75" customHeight="1">
      <c r="G40" s="24"/>
      <c r="H40" s="24"/>
      <c r="I40" s="24"/>
    </row>
    <row r="41" ht="15.75" customHeight="1">
      <c r="G41" s="24"/>
      <c r="H41" s="24"/>
      <c r="I41" s="24"/>
    </row>
    <row r="42" ht="15.75" customHeight="1">
      <c r="G42" s="24"/>
      <c r="H42" s="24"/>
      <c r="I42" s="24"/>
    </row>
    <row r="43" ht="15.75" customHeight="1">
      <c r="G43" s="24"/>
      <c r="H43" s="24"/>
      <c r="I43" s="24"/>
    </row>
    <row r="44" ht="15.75" customHeight="1">
      <c r="G44" s="24"/>
      <c r="H44" s="24"/>
      <c r="I44" s="24"/>
    </row>
    <row r="45" ht="15.75" customHeight="1">
      <c r="G45" s="24"/>
      <c r="H45" s="24"/>
      <c r="I45" s="24"/>
    </row>
    <row r="46" ht="15.75" customHeight="1">
      <c r="G46" s="24"/>
      <c r="H46" s="24"/>
      <c r="I46" s="24"/>
    </row>
    <row r="47" ht="15.75" customHeight="1">
      <c r="G47" s="24"/>
      <c r="H47" s="24"/>
      <c r="I47" s="24"/>
    </row>
    <row r="48" ht="15.75" customHeight="1">
      <c r="G48" s="24"/>
      <c r="H48" s="24"/>
      <c r="I48" s="24"/>
    </row>
    <row r="49" ht="15.75" customHeight="1">
      <c r="G49" s="24"/>
      <c r="H49" s="24"/>
      <c r="I49" s="24"/>
    </row>
    <row r="50" ht="15.75" customHeight="1">
      <c r="G50" s="24"/>
      <c r="H50" s="24"/>
      <c r="I50" s="24"/>
    </row>
    <row r="51" ht="15.75" customHeight="1">
      <c r="G51" s="24"/>
      <c r="H51" s="24"/>
      <c r="I51" s="24"/>
    </row>
    <row r="52" ht="15.75" customHeight="1">
      <c r="G52" s="24"/>
      <c r="H52" s="24"/>
      <c r="I52" s="24"/>
    </row>
    <row r="53" ht="15.75" customHeight="1">
      <c r="G53" s="24"/>
      <c r="H53" s="24"/>
      <c r="I53" s="24"/>
    </row>
    <row r="54" ht="15.75" customHeight="1">
      <c r="G54" s="24"/>
      <c r="H54" s="24"/>
      <c r="I54" s="24"/>
    </row>
    <row r="55" ht="15.75" customHeight="1">
      <c r="G55" s="24"/>
      <c r="H55" s="24"/>
      <c r="I55" s="24"/>
    </row>
    <row r="56" ht="15.75" customHeight="1">
      <c r="G56" s="24"/>
      <c r="H56" s="24"/>
      <c r="I56" s="24"/>
    </row>
    <row r="57" ht="15.75" customHeight="1">
      <c r="G57" s="24"/>
      <c r="H57" s="24"/>
      <c r="I57" s="24"/>
    </row>
    <row r="58" ht="15.75" customHeight="1">
      <c r="G58" s="24"/>
      <c r="H58" s="24"/>
      <c r="I58" s="24"/>
    </row>
    <row r="59" ht="15.75" customHeight="1">
      <c r="G59" s="24"/>
      <c r="H59" s="24"/>
      <c r="I59" s="24"/>
    </row>
    <row r="60" ht="15.75" customHeight="1">
      <c r="G60" s="24"/>
      <c r="H60" s="24"/>
      <c r="I60" s="24"/>
    </row>
    <row r="61" ht="15.75" customHeight="1">
      <c r="G61" s="24"/>
      <c r="H61" s="24"/>
      <c r="I61" s="24"/>
    </row>
    <row r="62" ht="15.75" customHeight="1">
      <c r="G62" s="24"/>
      <c r="H62" s="24"/>
      <c r="I62" s="24"/>
    </row>
    <row r="63" ht="15.75" customHeight="1">
      <c r="G63" s="24"/>
      <c r="H63" s="24"/>
      <c r="I63" s="24"/>
    </row>
    <row r="64" ht="15.75" customHeight="1">
      <c r="G64" s="24"/>
      <c r="H64" s="24"/>
      <c r="I64" s="24"/>
    </row>
    <row r="65" ht="15.75" customHeight="1">
      <c r="G65" s="24"/>
      <c r="H65" s="24"/>
      <c r="I65" s="24"/>
    </row>
    <row r="66" ht="15.75" customHeight="1">
      <c r="G66" s="24"/>
      <c r="H66" s="24"/>
      <c r="I66" s="24"/>
    </row>
    <row r="67" ht="15.75" customHeight="1">
      <c r="G67" s="24"/>
      <c r="H67" s="24"/>
      <c r="I67" s="24"/>
    </row>
    <row r="68" ht="15.75" customHeight="1">
      <c r="G68" s="24"/>
      <c r="H68" s="24"/>
      <c r="I68" s="24"/>
    </row>
    <row r="69" ht="15.75" customHeight="1">
      <c r="G69" s="24"/>
      <c r="H69" s="24"/>
      <c r="I69" s="24"/>
    </row>
    <row r="70" ht="15.75" customHeight="1">
      <c r="G70" s="24"/>
      <c r="H70" s="24"/>
      <c r="I70" s="24"/>
    </row>
    <row r="71" ht="15.75" customHeight="1">
      <c r="G71" s="24"/>
      <c r="H71" s="24"/>
      <c r="I71" s="24"/>
    </row>
    <row r="72" ht="15.75" customHeight="1">
      <c r="G72" s="24"/>
      <c r="H72" s="24"/>
      <c r="I72" s="24"/>
    </row>
    <row r="73" ht="15.75" customHeight="1">
      <c r="G73" s="24"/>
      <c r="H73" s="24"/>
      <c r="I73" s="24"/>
    </row>
    <row r="74" ht="15.75" customHeight="1">
      <c r="G74" s="24"/>
      <c r="H74" s="24"/>
      <c r="I74" s="24"/>
    </row>
    <row r="75" ht="15.75" customHeight="1">
      <c r="G75" s="24"/>
      <c r="H75" s="24"/>
      <c r="I75" s="24"/>
    </row>
    <row r="76" ht="15.75" customHeight="1">
      <c r="G76" s="24"/>
      <c r="H76" s="24"/>
      <c r="I76" s="24"/>
    </row>
    <row r="77" ht="15.75" customHeight="1">
      <c r="G77" s="24"/>
      <c r="H77" s="24"/>
      <c r="I77" s="24"/>
    </row>
    <row r="78" ht="15.75" customHeight="1">
      <c r="G78" s="24"/>
      <c r="H78" s="24"/>
      <c r="I78" s="24"/>
    </row>
    <row r="79" ht="15.75" customHeight="1">
      <c r="G79" s="24"/>
      <c r="H79" s="24"/>
      <c r="I79" s="24"/>
    </row>
    <row r="80" ht="15.75" customHeight="1">
      <c r="G80" s="24"/>
      <c r="H80" s="24"/>
      <c r="I80" s="24"/>
    </row>
    <row r="81" ht="15.75" customHeight="1">
      <c r="G81" s="24"/>
      <c r="H81" s="24"/>
      <c r="I81" s="24"/>
    </row>
    <row r="82" ht="15.75" customHeight="1">
      <c r="G82" s="24"/>
      <c r="H82" s="24"/>
      <c r="I82" s="24"/>
    </row>
    <row r="83" ht="15.75" customHeight="1">
      <c r="G83" s="24"/>
      <c r="H83" s="24"/>
      <c r="I83" s="24"/>
    </row>
    <row r="84" ht="15.75" customHeight="1">
      <c r="G84" s="24"/>
      <c r="H84" s="24"/>
      <c r="I84" s="24"/>
    </row>
    <row r="85" ht="15.75" customHeight="1">
      <c r="G85" s="24"/>
      <c r="H85" s="24"/>
      <c r="I85" s="24"/>
    </row>
    <row r="86" ht="15.75" customHeight="1">
      <c r="G86" s="24"/>
      <c r="H86" s="24"/>
      <c r="I86" s="24"/>
    </row>
    <row r="87" ht="15.75" customHeight="1">
      <c r="G87" s="24"/>
      <c r="H87" s="24"/>
      <c r="I87" s="24"/>
    </row>
    <row r="88" ht="15.75" customHeight="1">
      <c r="G88" s="24"/>
      <c r="H88" s="24"/>
      <c r="I88" s="24"/>
    </row>
    <row r="89" ht="15.75" customHeight="1">
      <c r="G89" s="24"/>
      <c r="H89" s="24"/>
      <c r="I89" s="24"/>
    </row>
    <row r="90" ht="15.75" customHeight="1">
      <c r="G90" s="24"/>
      <c r="H90" s="24"/>
      <c r="I90" s="24"/>
    </row>
    <row r="91" ht="15.75" customHeight="1">
      <c r="G91" s="24"/>
      <c r="H91" s="24"/>
      <c r="I91" s="24"/>
    </row>
    <row r="92" ht="15.75" customHeight="1">
      <c r="G92" s="24"/>
      <c r="H92" s="24"/>
      <c r="I92" s="24"/>
    </row>
    <row r="93" ht="15.75" customHeight="1">
      <c r="G93" s="24"/>
      <c r="H93" s="24"/>
      <c r="I93" s="24"/>
    </row>
    <row r="94" ht="15.75" customHeight="1">
      <c r="G94" s="24"/>
      <c r="H94" s="24"/>
      <c r="I94" s="24"/>
    </row>
    <row r="95" ht="15.75" customHeight="1">
      <c r="G95" s="24"/>
      <c r="H95" s="24"/>
      <c r="I95" s="24"/>
    </row>
    <row r="96" ht="15.75" customHeight="1">
      <c r="G96" s="24"/>
      <c r="H96" s="24"/>
      <c r="I96" s="24"/>
    </row>
    <row r="97" ht="15.75" customHeight="1">
      <c r="G97" s="24"/>
      <c r="H97" s="24"/>
      <c r="I97" s="24"/>
    </row>
    <row r="98" ht="15.75" customHeight="1">
      <c r="G98" s="24"/>
      <c r="H98" s="24"/>
      <c r="I98" s="24"/>
    </row>
    <row r="99" ht="15.75" customHeight="1">
      <c r="G99" s="24"/>
      <c r="H99" s="24"/>
      <c r="I99" s="24"/>
    </row>
    <row r="100" ht="15.75" customHeight="1">
      <c r="G100" s="24"/>
      <c r="H100" s="24"/>
      <c r="I100" s="24"/>
    </row>
    <row r="101" ht="15.75" customHeight="1">
      <c r="G101" s="24"/>
      <c r="H101" s="24"/>
      <c r="I101" s="24"/>
    </row>
    <row r="102" ht="15.75" customHeight="1">
      <c r="G102" s="24"/>
      <c r="H102" s="24"/>
      <c r="I102" s="24"/>
    </row>
    <row r="103" ht="15.75" customHeight="1">
      <c r="G103" s="24"/>
      <c r="H103" s="24"/>
      <c r="I103" s="24"/>
    </row>
    <row r="104" ht="15.75" customHeight="1">
      <c r="G104" s="24"/>
      <c r="H104" s="24"/>
      <c r="I104" s="24"/>
    </row>
    <row r="105" ht="15.75" customHeight="1">
      <c r="G105" s="24"/>
      <c r="H105" s="24"/>
      <c r="I105" s="24"/>
    </row>
    <row r="106" ht="15.75" customHeight="1">
      <c r="G106" s="24"/>
      <c r="H106" s="24"/>
      <c r="I106" s="24"/>
    </row>
    <row r="107" ht="15.75" customHeight="1">
      <c r="G107" s="24"/>
      <c r="H107" s="24"/>
      <c r="I107" s="24"/>
    </row>
    <row r="108" ht="15.75" customHeight="1">
      <c r="G108" s="24"/>
      <c r="H108" s="24"/>
      <c r="I108" s="24"/>
    </row>
    <row r="109" ht="15.75" customHeight="1">
      <c r="G109" s="24"/>
      <c r="H109" s="24"/>
      <c r="I109" s="24"/>
    </row>
    <row r="110" ht="15.75" customHeight="1">
      <c r="G110" s="24"/>
      <c r="H110" s="24"/>
      <c r="I110" s="24"/>
    </row>
    <row r="111" ht="15.75" customHeight="1">
      <c r="G111" s="24"/>
      <c r="H111" s="24"/>
      <c r="I111" s="24"/>
    </row>
    <row r="112" ht="15.75" customHeight="1">
      <c r="G112" s="24"/>
      <c r="H112" s="24"/>
      <c r="I112" s="24"/>
    </row>
    <row r="113" ht="15.75" customHeight="1">
      <c r="G113" s="24"/>
      <c r="H113" s="24"/>
      <c r="I113" s="24"/>
    </row>
    <row r="114" ht="15.75" customHeight="1">
      <c r="G114" s="24"/>
      <c r="H114" s="24"/>
      <c r="I114" s="24"/>
    </row>
    <row r="115" ht="15.75" customHeight="1">
      <c r="G115" s="24"/>
      <c r="H115" s="24"/>
      <c r="I115" s="24"/>
    </row>
    <row r="116" ht="15.75" customHeight="1">
      <c r="G116" s="24"/>
      <c r="H116" s="24"/>
      <c r="I116" s="24"/>
    </row>
    <row r="117" ht="15.75" customHeight="1">
      <c r="G117" s="24"/>
      <c r="H117" s="24"/>
      <c r="I117" s="24"/>
    </row>
    <row r="118" ht="15.75" customHeight="1">
      <c r="G118" s="24"/>
      <c r="H118" s="24"/>
      <c r="I118" s="24"/>
    </row>
    <row r="119" ht="15.75" customHeight="1">
      <c r="G119" s="24"/>
      <c r="H119" s="24"/>
      <c r="I119" s="24"/>
    </row>
    <row r="120" ht="15.75" customHeight="1">
      <c r="G120" s="24"/>
      <c r="H120" s="24"/>
      <c r="I120" s="24"/>
    </row>
    <row r="121" ht="15.75" customHeight="1">
      <c r="G121" s="24"/>
      <c r="H121" s="24"/>
      <c r="I121" s="24"/>
    </row>
    <row r="122" ht="15.75" customHeight="1">
      <c r="G122" s="24"/>
      <c r="H122" s="24"/>
      <c r="I122" s="24"/>
    </row>
    <row r="123" ht="15.75" customHeight="1">
      <c r="G123" s="24"/>
      <c r="H123" s="24"/>
      <c r="I123" s="24"/>
    </row>
    <row r="124" ht="15.75" customHeight="1">
      <c r="G124" s="24"/>
      <c r="H124" s="24"/>
      <c r="I124" s="24"/>
    </row>
    <row r="125" ht="15.75" customHeight="1">
      <c r="G125" s="24"/>
      <c r="H125" s="24"/>
      <c r="I125" s="24"/>
    </row>
    <row r="126" ht="15.75" customHeight="1">
      <c r="G126" s="24"/>
      <c r="H126" s="24"/>
      <c r="I126" s="24"/>
    </row>
    <row r="127" ht="15.75" customHeight="1">
      <c r="G127" s="24"/>
      <c r="H127" s="24"/>
      <c r="I127" s="24"/>
    </row>
    <row r="128" ht="15.75" customHeight="1">
      <c r="G128" s="24"/>
      <c r="H128" s="24"/>
      <c r="I128" s="24"/>
    </row>
    <row r="129" ht="15.75" customHeight="1">
      <c r="G129" s="24"/>
      <c r="H129" s="24"/>
      <c r="I129" s="24"/>
    </row>
    <row r="130" ht="15.75" customHeight="1">
      <c r="G130" s="24"/>
      <c r="H130" s="24"/>
      <c r="I130" s="24"/>
    </row>
    <row r="131" ht="15.75" customHeight="1">
      <c r="G131" s="24"/>
      <c r="H131" s="24"/>
      <c r="I131" s="24"/>
    </row>
    <row r="132" ht="15.75" customHeight="1">
      <c r="G132" s="24"/>
      <c r="H132" s="24"/>
      <c r="I132" s="24"/>
    </row>
    <row r="133" ht="15.75" customHeight="1">
      <c r="G133" s="24"/>
      <c r="H133" s="24"/>
      <c r="I133" s="24"/>
    </row>
    <row r="134" ht="15.75" customHeight="1">
      <c r="G134" s="24"/>
      <c r="H134" s="24"/>
      <c r="I134" s="24"/>
    </row>
    <row r="135" ht="15.75" customHeight="1">
      <c r="G135" s="24"/>
      <c r="H135" s="24"/>
      <c r="I135" s="24"/>
    </row>
    <row r="136" ht="15.75" customHeight="1">
      <c r="G136" s="24"/>
      <c r="H136" s="24"/>
      <c r="I136" s="24"/>
    </row>
    <row r="137" ht="15.75" customHeight="1">
      <c r="G137" s="24"/>
      <c r="H137" s="24"/>
      <c r="I137" s="24"/>
    </row>
    <row r="138" ht="15.75" customHeight="1">
      <c r="G138" s="24"/>
      <c r="H138" s="24"/>
      <c r="I138" s="24"/>
    </row>
    <row r="139" ht="15.75" customHeight="1">
      <c r="G139" s="24"/>
      <c r="H139" s="24"/>
      <c r="I139" s="24"/>
    </row>
    <row r="140" ht="15.75" customHeight="1">
      <c r="G140" s="24"/>
      <c r="H140" s="24"/>
      <c r="I140" s="24"/>
    </row>
    <row r="141" ht="15.75" customHeight="1">
      <c r="G141" s="24"/>
      <c r="H141" s="24"/>
      <c r="I141" s="24"/>
    </row>
    <row r="142" ht="15.75" customHeight="1">
      <c r="G142" s="24"/>
      <c r="H142" s="24"/>
      <c r="I142" s="24"/>
    </row>
    <row r="143" ht="15.75" customHeight="1">
      <c r="G143" s="24"/>
      <c r="H143" s="24"/>
      <c r="I143" s="24"/>
    </row>
    <row r="144" ht="15.75" customHeight="1">
      <c r="G144" s="24"/>
      <c r="H144" s="24"/>
      <c r="I144" s="24"/>
    </row>
    <row r="145" ht="15.75" customHeight="1">
      <c r="G145" s="24"/>
      <c r="H145" s="24"/>
      <c r="I145" s="24"/>
    </row>
    <row r="146" ht="15.75" customHeight="1">
      <c r="G146" s="24"/>
      <c r="H146" s="24"/>
      <c r="I146" s="24"/>
    </row>
    <row r="147" ht="15.75" customHeight="1">
      <c r="G147" s="24"/>
      <c r="H147" s="24"/>
      <c r="I147" s="24"/>
    </row>
    <row r="148" ht="15.75" customHeight="1">
      <c r="G148" s="24"/>
      <c r="H148" s="24"/>
      <c r="I148" s="24"/>
    </row>
    <row r="149" ht="15.75" customHeight="1">
      <c r="G149" s="24"/>
      <c r="H149" s="24"/>
      <c r="I149" s="24"/>
    </row>
    <row r="150" ht="15.75" customHeight="1">
      <c r="G150" s="24"/>
      <c r="H150" s="24"/>
      <c r="I150" s="24"/>
    </row>
    <row r="151" ht="15.75" customHeight="1">
      <c r="G151" s="24"/>
      <c r="H151" s="24"/>
      <c r="I151" s="24"/>
    </row>
    <row r="152" ht="15.75" customHeight="1">
      <c r="G152" s="24"/>
      <c r="H152" s="24"/>
      <c r="I152" s="24"/>
    </row>
    <row r="153" ht="15.75" customHeight="1">
      <c r="G153" s="24"/>
      <c r="H153" s="24"/>
      <c r="I153" s="24"/>
    </row>
    <row r="154" ht="15.75" customHeight="1">
      <c r="G154" s="24"/>
      <c r="H154" s="24"/>
      <c r="I154" s="24"/>
    </row>
    <row r="155" ht="15.75" customHeight="1">
      <c r="G155" s="24"/>
      <c r="H155" s="24"/>
      <c r="I155" s="24"/>
    </row>
    <row r="156" ht="15.75" customHeight="1">
      <c r="G156" s="24"/>
      <c r="H156" s="24"/>
      <c r="I156" s="24"/>
    </row>
    <row r="157" ht="15.75" customHeight="1">
      <c r="G157" s="24"/>
      <c r="H157" s="24"/>
      <c r="I157" s="24"/>
    </row>
    <row r="158" ht="15.75" customHeight="1">
      <c r="G158" s="24"/>
      <c r="H158" s="24"/>
      <c r="I158" s="24"/>
    </row>
    <row r="159" ht="15.75" customHeight="1">
      <c r="G159" s="24"/>
      <c r="H159" s="24"/>
      <c r="I159" s="24"/>
    </row>
    <row r="160" ht="15.75" customHeight="1">
      <c r="G160" s="24"/>
      <c r="H160" s="24"/>
      <c r="I160" s="24"/>
    </row>
    <row r="161" ht="15.75" customHeight="1">
      <c r="G161" s="24"/>
      <c r="H161" s="24"/>
      <c r="I161" s="24"/>
    </row>
    <row r="162" ht="15.75" customHeight="1">
      <c r="G162" s="24"/>
      <c r="H162" s="24"/>
      <c r="I162" s="24"/>
    </row>
    <row r="163" ht="15.75" customHeight="1">
      <c r="G163" s="24"/>
      <c r="H163" s="24"/>
      <c r="I163" s="24"/>
    </row>
    <row r="164" ht="15.75" customHeight="1">
      <c r="G164" s="24"/>
      <c r="H164" s="24"/>
      <c r="I164" s="24"/>
    </row>
    <row r="165" ht="15.75" customHeight="1">
      <c r="G165" s="24"/>
      <c r="H165" s="24"/>
      <c r="I165" s="24"/>
    </row>
    <row r="166" ht="15.75" customHeight="1">
      <c r="G166" s="24"/>
      <c r="H166" s="24"/>
      <c r="I166" s="24"/>
    </row>
    <row r="167" ht="15.75" customHeight="1">
      <c r="G167" s="24"/>
      <c r="H167" s="24"/>
      <c r="I167" s="24"/>
    </row>
    <row r="168" ht="15.75" customHeight="1">
      <c r="G168" s="24"/>
      <c r="H168" s="24"/>
      <c r="I168" s="24"/>
    </row>
    <row r="169" ht="15.75" customHeight="1">
      <c r="G169" s="24"/>
      <c r="H169" s="24"/>
      <c r="I169" s="24"/>
    </row>
    <row r="170" ht="15.75" customHeight="1">
      <c r="G170" s="24"/>
      <c r="H170" s="24"/>
      <c r="I170" s="24"/>
    </row>
    <row r="171" ht="15.75" customHeight="1">
      <c r="G171" s="24"/>
      <c r="H171" s="24"/>
      <c r="I171" s="24"/>
    </row>
    <row r="172" ht="15.75" customHeight="1">
      <c r="G172" s="24"/>
      <c r="H172" s="24"/>
      <c r="I172" s="24"/>
    </row>
    <row r="173" ht="15.75" customHeight="1">
      <c r="G173" s="24"/>
      <c r="H173" s="24"/>
      <c r="I173" s="24"/>
    </row>
    <row r="174" ht="15.75" customHeight="1">
      <c r="G174" s="24"/>
      <c r="H174" s="24"/>
      <c r="I174" s="24"/>
    </row>
    <row r="175" ht="15.75" customHeight="1">
      <c r="G175" s="24"/>
      <c r="H175" s="24"/>
      <c r="I175" s="24"/>
    </row>
    <row r="176" ht="15.75" customHeight="1">
      <c r="G176" s="24"/>
      <c r="H176" s="24"/>
      <c r="I176" s="24"/>
    </row>
    <row r="177" ht="15.75" customHeight="1">
      <c r="G177" s="24"/>
      <c r="H177" s="24"/>
      <c r="I177" s="24"/>
    </row>
    <row r="178" ht="15.75" customHeight="1">
      <c r="G178" s="24"/>
      <c r="H178" s="24"/>
      <c r="I178" s="24"/>
    </row>
    <row r="179" ht="15.75" customHeight="1">
      <c r="G179" s="24"/>
      <c r="H179" s="24"/>
      <c r="I179" s="24"/>
    </row>
    <row r="180" ht="15.75" customHeight="1">
      <c r="G180" s="24"/>
      <c r="H180" s="24"/>
      <c r="I180" s="24"/>
    </row>
    <row r="181" ht="15.75" customHeight="1">
      <c r="G181" s="24"/>
      <c r="H181" s="24"/>
      <c r="I181" s="24"/>
    </row>
    <row r="182" ht="15.75" customHeight="1">
      <c r="G182" s="24"/>
      <c r="H182" s="24"/>
      <c r="I182" s="24"/>
    </row>
    <row r="183" ht="15.75" customHeight="1">
      <c r="G183" s="24"/>
      <c r="H183" s="24"/>
      <c r="I183" s="24"/>
    </row>
    <row r="184" ht="15.75" customHeight="1">
      <c r="G184" s="24"/>
      <c r="H184" s="24"/>
      <c r="I184" s="24"/>
    </row>
    <row r="185" ht="15.75" customHeight="1">
      <c r="G185" s="24"/>
      <c r="H185" s="24"/>
      <c r="I185" s="24"/>
    </row>
    <row r="186" ht="15.75" customHeight="1">
      <c r="G186" s="24"/>
      <c r="H186" s="24"/>
      <c r="I186" s="24"/>
    </row>
    <row r="187" ht="15.75" customHeight="1">
      <c r="G187" s="24"/>
      <c r="H187" s="24"/>
      <c r="I187" s="24"/>
    </row>
    <row r="188" ht="15.75" customHeight="1">
      <c r="G188" s="24"/>
      <c r="H188" s="24"/>
      <c r="I188" s="24"/>
    </row>
    <row r="189" ht="15.75" customHeight="1">
      <c r="G189" s="24"/>
      <c r="H189" s="24"/>
      <c r="I189" s="24"/>
    </row>
    <row r="190" ht="15.75" customHeight="1">
      <c r="G190" s="24"/>
      <c r="H190" s="24"/>
      <c r="I190" s="24"/>
    </row>
    <row r="191" ht="15.75" customHeight="1">
      <c r="G191" s="24"/>
      <c r="H191" s="24"/>
      <c r="I191" s="24"/>
    </row>
    <row r="192" ht="15.75" customHeight="1">
      <c r="G192" s="24"/>
      <c r="H192" s="24"/>
      <c r="I192" s="24"/>
    </row>
    <row r="193" ht="15.75" customHeight="1">
      <c r="G193" s="24"/>
      <c r="H193" s="24"/>
      <c r="I193" s="24"/>
    </row>
    <row r="194" ht="15.75" customHeight="1">
      <c r="G194" s="24"/>
      <c r="H194" s="24"/>
      <c r="I194" s="24"/>
    </row>
    <row r="195" ht="15.75" customHeight="1">
      <c r="G195" s="24"/>
      <c r="H195" s="24"/>
      <c r="I195" s="24"/>
    </row>
    <row r="196" ht="15.75" customHeight="1">
      <c r="G196" s="24"/>
      <c r="H196" s="24"/>
      <c r="I196" s="24"/>
    </row>
    <row r="197" ht="15.75" customHeight="1">
      <c r="G197" s="24"/>
      <c r="H197" s="24"/>
      <c r="I197" s="24"/>
    </row>
    <row r="198" ht="15.75" customHeight="1">
      <c r="G198" s="24"/>
      <c r="H198" s="24"/>
      <c r="I198" s="24"/>
    </row>
    <row r="199" ht="15.75" customHeight="1">
      <c r="G199" s="24"/>
      <c r="H199" s="24"/>
      <c r="I199" s="24"/>
    </row>
    <row r="200" ht="15.75" customHeight="1">
      <c r="G200" s="24"/>
      <c r="H200" s="24"/>
      <c r="I200" s="24"/>
    </row>
    <row r="201" ht="15.75" customHeight="1">
      <c r="G201" s="24"/>
      <c r="H201" s="24"/>
      <c r="I201" s="24"/>
    </row>
    <row r="202" ht="15.75" customHeight="1">
      <c r="G202" s="24"/>
      <c r="H202" s="24"/>
      <c r="I202" s="24"/>
    </row>
    <row r="203" ht="15.75" customHeight="1">
      <c r="G203" s="24"/>
      <c r="H203" s="24"/>
      <c r="I203" s="24"/>
    </row>
    <row r="204" ht="15.75" customHeight="1">
      <c r="G204" s="24"/>
      <c r="H204" s="24"/>
      <c r="I204" s="24"/>
    </row>
    <row r="205" ht="15.75" customHeight="1">
      <c r="G205" s="24"/>
      <c r="H205" s="24"/>
      <c r="I205" s="24"/>
    </row>
    <row r="206" ht="15.75" customHeight="1">
      <c r="G206" s="24"/>
      <c r="H206" s="24"/>
      <c r="I206" s="24"/>
    </row>
    <row r="207" ht="15.75" customHeight="1">
      <c r="G207" s="24"/>
      <c r="H207" s="24"/>
      <c r="I207" s="24"/>
    </row>
    <row r="208" ht="15.75" customHeight="1">
      <c r="G208" s="24"/>
      <c r="H208" s="24"/>
      <c r="I208" s="24"/>
    </row>
    <row r="209" ht="15.75" customHeight="1">
      <c r="G209" s="24"/>
      <c r="H209" s="24"/>
      <c r="I209" s="24"/>
    </row>
    <row r="210" ht="15.75" customHeight="1">
      <c r="G210" s="24"/>
      <c r="H210" s="24"/>
      <c r="I210" s="24"/>
    </row>
    <row r="211" ht="15.75" customHeight="1">
      <c r="G211" s="24"/>
      <c r="H211" s="24"/>
      <c r="I211" s="24"/>
    </row>
    <row r="212" ht="15.75" customHeight="1">
      <c r="G212" s="24"/>
      <c r="H212" s="24"/>
      <c r="I212" s="24"/>
    </row>
    <row r="213" ht="15.75" customHeight="1">
      <c r="G213" s="24"/>
      <c r="H213" s="24"/>
      <c r="I213" s="24"/>
    </row>
    <row r="214" ht="15.75" customHeight="1">
      <c r="G214" s="24"/>
      <c r="H214" s="24"/>
      <c r="I214" s="24"/>
    </row>
    <row r="215" ht="15.75" customHeight="1">
      <c r="G215" s="24"/>
      <c r="H215" s="24"/>
      <c r="I215" s="24"/>
    </row>
    <row r="216" ht="15.75" customHeight="1">
      <c r="G216" s="24"/>
      <c r="H216" s="24"/>
      <c r="I216" s="24"/>
    </row>
    <row r="217" ht="15.75" customHeight="1">
      <c r="G217" s="24"/>
      <c r="H217" s="24"/>
      <c r="I217" s="24"/>
    </row>
    <row r="218" ht="15.75" customHeight="1">
      <c r="G218" s="24"/>
      <c r="H218" s="24"/>
      <c r="I218" s="24"/>
    </row>
    <row r="219" ht="15.75" customHeight="1">
      <c r="G219" s="24"/>
      <c r="H219" s="24"/>
      <c r="I219" s="24"/>
    </row>
    <row r="220" ht="15.75" customHeight="1">
      <c r="G220" s="24"/>
      <c r="H220" s="24"/>
      <c r="I220" s="24"/>
    </row>
    <row r="221" ht="15.75" customHeight="1">
      <c r="G221" s="24"/>
      <c r="H221" s="24"/>
      <c r="I221" s="24"/>
    </row>
    <row r="222" ht="15.75" customHeight="1">
      <c r="G222" s="24"/>
      <c r="H222" s="24"/>
      <c r="I222" s="24"/>
    </row>
    <row r="223" ht="15.75" customHeight="1">
      <c r="G223" s="24"/>
      <c r="H223" s="24"/>
      <c r="I223" s="24"/>
    </row>
    <row r="224" ht="15.75" customHeight="1">
      <c r="G224" s="24"/>
      <c r="H224" s="24"/>
      <c r="I224" s="24"/>
    </row>
    <row r="225" ht="15.75" customHeight="1">
      <c r="G225" s="24"/>
      <c r="H225" s="24"/>
      <c r="I225" s="24"/>
    </row>
    <row r="226" ht="15.75" customHeight="1">
      <c r="G226" s="24"/>
      <c r="H226" s="24"/>
      <c r="I226" s="24"/>
    </row>
    <row r="227" ht="15.75" customHeight="1">
      <c r="G227" s="24"/>
      <c r="H227" s="24"/>
      <c r="I227" s="24"/>
    </row>
    <row r="228" ht="15.75" customHeight="1">
      <c r="G228" s="24"/>
      <c r="H228" s="24"/>
      <c r="I228" s="24"/>
    </row>
    <row r="229" ht="15.75" customHeight="1">
      <c r="G229" s="24"/>
      <c r="H229" s="24"/>
      <c r="I229" s="24"/>
    </row>
    <row r="230" ht="15.75" customHeight="1">
      <c r="G230" s="24"/>
      <c r="H230" s="24"/>
      <c r="I230" s="24"/>
    </row>
    <row r="231" ht="15.75" customHeight="1">
      <c r="G231" s="24"/>
      <c r="H231" s="24"/>
      <c r="I231" s="24"/>
    </row>
    <row r="232" ht="15.75" customHeight="1">
      <c r="G232" s="24"/>
      <c r="H232" s="24"/>
      <c r="I232" s="24"/>
    </row>
    <row r="233" ht="15.75" customHeight="1">
      <c r="G233" s="24"/>
      <c r="H233" s="24"/>
      <c r="I233" s="24"/>
    </row>
    <row r="234" ht="15.75" customHeight="1">
      <c r="G234" s="24"/>
      <c r="H234" s="24"/>
      <c r="I234" s="24"/>
    </row>
    <row r="235" ht="15.75" customHeight="1">
      <c r="G235" s="24"/>
      <c r="H235" s="24"/>
      <c r="I235" s="24"/>
    </row>
    <row r="236" ht="15.75" customHeight="1">
      <c r="G236" s="24"/>
      <c r="H236" s="24"/>
      <c r="I236" s="24"/>
    </row>
    <row r="237" ht="15.75" customHeight="1">
      <c r="G237" s="24"/>
      <c r="H237" s="24"/>
      <c r="I237" s="24"/>
    </row>
    <row r="238" ht="15.75" customHeight="1">
      <c r="G238" s="24"/>
      <c r="H238" s="24"/>
      <c r="I238" s="24"/>
    </row>
    <row r="239" ht="15.75" customHeight="1">
      <c r="G239" s="24"/>
      <c r="H239" s="24"/>
      <c r="I239" s="24"/>
    </row>
    <row r="240" ht="15.75" customHeight="1">
      <c r="G240" s="24"/>
      <c r="H240" s="24"/>
      <c r="I240" s="24"/>
    </row>
    <row r="241" ht="15.75" customHeight="1">
      <c r="G241" s="24"/>
      <c r="H241" s="24"/>
      <c r="I241" s="24"/>
    </row>
    <row r="242" ht="15.75" customHeight="1">
      <c r="G242" s="24"/>
      <c r="H242" s="24"/>
      <c r="I242" s="24"/>
    </row>
    <row r="243" ht="15.75" customHeight="1">
      <c r="G243" s="24"/>
      <c r="H243" s="24"/>
      <c r="I243" s="24"/>
    </row>
    <row r="244" ht="15.75" customHeight="1">
      <c r="G244" s="24"/>
      <c r="H244" s="24"/>
      <c r="I244" s="24"/>
    </row>
    <row r="245" ht="15.75" customHeight="1">
      <c r="G245" s="24"/>
      <c r="H245" s="24"/>
      <c r="I245" s="24"/>
    </row>
    <row r="246" ht="15.75" customHeight="1">
      <c r="G246" s="24"/>
      <c r="H246" s="24"/>
      <c r="I246" s="24"/>
    </row>
    <row r="247" ht="15.75" customHeight="1">
      <c r="G247" s="24"/>
      <c r="H247" s="24"/>
      <c r="I247" s="24"/>
    </row>
    <row r="248" ht="15.75" customHeight="1">
      <c r="G248" s="24"/>
      <c r="H248" s="24"/>
      <c r="I248" s="24"/>
    </row>
    <row r="249" ht="15.75" customHeight="1">
      <c r="G249" s="24"/>
      <c r="H249" s="24"/>
      <c r="I249" s="24"/>
    </row>
    <row r="250" ht="15.75" customHeight="1">
      <c r="G250" s="24"/>
      <c r="H250" s="24"/>
      <c r="I250" s="24"/>
    </row>
    <row r="251" ht="15.75" customHeight="1">
      <c r="G251" s="24"/>
      <c r="H251" s="24"/>
      <c r="I251" s="24"/>
    </row>
    <row r="252" ht="15.75" customHeight="1">
      <c r="G252" s="24"/>
      <c r="H252" s="24"/>
      <c r="I252" s="24"/>
    </row>
    <row r="253" ht="15.75" customHeight="1">
      <c r="G253" s="24"/>
      <c r="H253" s="24"/>
      <c r="I253" s="24"/>
    </row>
    <row r="254" ht="15.75" customHeight="1">
      <c r="G254" s="24"/>
      <c r="H254" s="24"/>
      <c r="I254" s="24"/>
    </row>
    <row r="255" ht="15.75" customHeight="1">
      <c r="G255" s="24"/>
      <c r="H255" s="24"/>
      <c r="I255" s="24"/>
    </row>
    <row r="256" ht="15.75" customHeight="1">
      <c r="G256" s="24"/>
      <c r="H256" s="24"/>
      <c r="I256" s="24"/>
    </row>
    <row r="257" ht="15.75" customHeight="1">
      <c r="G257" s="24"/>
      <c r="H257" s="24"/>
      <c r="I257" s="24"/>
    </row>
    <row r="258" ht="15.75" customHeight="1">
      <c r="G258" s="24"/>
      <c r="H258" s="24"/>
      <c r="I258" s="24"/>
    </row>
    <row r="259" ht="15.75" customHeight="1">
      <c r="G259" s="24"/>
      <c r="H259" s="24"/>
      <c r="I259" s="24"/>
    </row>
    <row r="260" ht="15.75" customHeight="1">
      <c r="G260" s="24"/>
      <c r="H260" s="24"/>
      <c r="I260" s="24"/>
    </row>
    <row r="261" ht="15.75" customHeight="1">
      <c r="G261" s="24"/>
      <c r="H261" s="24"/>
      <c r="I261" s="24"/>
    </row>
    <row r="262" ht="15.75" customHeight="1">
      <c r="G262" s="24"/>
      <c r="H262" s="24"/>
      <c r="I262" s="24"/>
    </row>
    <row r="263" ht="15.75" customHeight="1">
      <c r="G263" s="24"/>
      <c r="H263" s="24"/>
      <c r="I263" s="24"/>
    </row>
    <row r="264" ht="15.75" customHeight="1">
      <c r="G264" s="24"/>
      <c r="H264" s="24"/>
      <c r="I264" s="24"/>
    </row>
    <row r="265" ht="15.75" customHeight="1">
      <c r="G265" s="24"/>
      <c r="H265" s="24"/>
      <c r="I265" s="24"/>
    </row>
    <row r="266" ht="15.75" customHeight="1">
      <c r="G266" s="24"/>
      <c r="H266" s="24"/>
      <c r="I266" s="24"/>
    </row>
    <row r="267" ht="15.75" customHeight="1">
      <c r="G267" s="24"/>
      <c r="H267" s="24"/>
      <c r="I267" s="24"/>
    </row>
    <row r="268" ht="15.75" customHeight="1">
      <c r="G268" s="24"/>
      <c r="H268" s="24"/>
      <c r="I268" s="24"/>
    </row>
    <row r="269" ht="15.75" customHeight="1">
      <c r="G269" s="24"/>
      <c r="H269" s="24"/>
      <c r="I269" s="24"/>
    </row>
    <row r="270" ht="15.75" customHeight="1">
      <c r="G270" s="24"/>
      <c r="H270" s="24"/>
      <c r="I270" s="24"/>
    </row>
    <row r="271" ht="15.75" customHeight="1">
      <c r="G271" s="24"/>
      <c r="H271" s="24"/>
      <c r="I271" s="24"/>
    </row>
    <row r="272" ht="15.75" customHeight="1">
      <c r="G272" s="24"/>
      <c r="H272" s="24"/>
      <c r="I272" s="24"/>
    </row>
    <row r="273" ht="15.75" customHeight="1">
      <c r="G273" s="24"/>
      <c r="H273" s="24"/>
      <c r="I273" s="24"/>
    </row>
    <row r="274" ht="15.75" customHeight="1">
      <c r="G274" s="24"/>
      <c r="H274" s="24"/>
      <c r="I274" s="24"/>
    </row>
    <row r="275" ht="15.75" customHeight="1">
      <c r="G275" s="24"/>
      <c r="H275" s="24"/>
      <c r="I275" s="24"/>
    </row>
    <row r="276" ht="15.75" customHeight="1">
      <c r="G276" s="24"/>
      <c r="H276" s="24"/>
      <c r="I276" s="24"/>
    </row>
    <row r="277" ht="15.75" customHeight="1">
      <c r="G277" s="24"/>
      <c r="H277" s="24"/>
      <c r="I277" s="24"/>
    </row>
    <row r="278" ht="15.75" customHeight="1">
      <c r="G278" s="24"/>
      <c r="H278" s="24"/>
      <c r="I278" s="24"/>
    </row>
    <row r="279" ht="15.75" customHeight="1">
      <c r="G279" s="24"/>
      <c r="H279" s="24"/>
      <c r="I279" s="24"/>
    </row>
    <row r="280" ht="15.75" customHeight="1">
      <c r="G280" s="24"/>
      <c r="H280" s="24"/>
      <c r="I280" s="24"/>
    </row>
    <row r="281" ht="15.75" customHeight="1">
      <c r="G281" s="24"/>
      <c r="H281" s="24"/>
      <c r="I281" s="24"/>
    </row>
    <row r="282" ht="15.75" customHeight="1">
      <c r="G282" s="24"/>
      <c r="H282" s="24"/>
      <c r="I282" s="24"/>
    </row>
    <row r="283" ht="15.75" customHeight="1">
      <c r="G283" s="24"/>
      <c r="H283" s="24"/>
      <c r="I283" s="24"/>
    </row>
    <row r="284" ht="15.75" customHeight="1">
      <c r="G284" s="24"/>
      <c r="H284" s="24"/>
      <c r="I284" s="24"/>
    </row>
    <row r="285" ht="15.75" customHeight="1">
      <c r="G285" s="24"/>
      <c r="H285" s="24"/>
      <c r="I285" s="24"/>
    </row>
    <row r="286" ht="15.75" customHeight="1">
      <c r="G286" s="24"/>
      <c r="H286" s="24"/>
      <c r="I286" s="24"/>
    </row>
    <row r="287" ht="15.75" customHeight="1">
      <c r="G287" s="24"/>
      <c r="H287" s="24"/>
      <c r="I287" s="24"/>
    </row>
    <row r="288" ht="15.75" customHeight="1">
      <c r="G288" s="24"/>
      <c r="H288" s="24"/>
      <c r="I288" s="24"/>
    </row>
    <row r="289" ht="15.75" customHeight="1">
      <c r="G289" s="24"/>
      <c r="H289" s="24"/>
      <c r="I289" s="24"/>
    </row>
    <row r="290" ht="15.75" customHeight="1">
      <c r="G290" s="24"/>
      <c r="H290" s="24"/>
      <c r="I290" s="24"/>
    </row>
    <row r="291" ht="15.75" customHeight="1">
      <c r="G291" s="24"/>
      <c r="H291" s="24"/>
      <c r="I291" s="24"/>
    </row>
    <row r="292" ht="15.75" customHeight="1">
      <c r="G292" s="24"/>
      <c r="H292" s="24"/>
      <c r="I292" s="24"/>
    </row>
    <row r="293" ht="15.75" customHeight="1">
      <c r="G293" s="24"/>
      <c r="H293" s="24"/>
      <c r="I293" s="24"/>
    </row>
    <row r="294" ht="15.75" customHeight="1">
      <c r="G294" s="24"/>
      <c r="H294" s="24"/>
      <c r="I294" s="24"/>
    </row>
    <row r="295" ht="15.75" customHeight="1">
      <c r="G295" s="24"/>
      <c r="H295" s="24"/>
      <c r="I295" s="24"/>
    </row>
    <row r="296" ht="15.75" customHeight="1">
      <c r="G296" s="24"/>
      <c r="H296" s="24"/>
      <c r="I296" s="24"/>
    </row>
    <row r="297" ht="15.75" customHeight="1">
      <c r="G297" s="24"/>
      <c r="H297" s="24"/>
      <c r="I297" s="24"/>
    </row>
    <row r="298" ht="15.75" customHeight="1">
      <c r="G298" s="24"/>
      <c r="H298" s="24"/>
      <c r="I298" s="24"/>
    </row>
    <row r="299" ht="15.75" customHeight="1">
      <c r="G299" s="24"/>
      <c r="H299" s="24"/>
      <c r="I299" s="24"/>
    </row>
    <row r="300" ht="15.75" customHeight="1">
      <c r="G300" s="24"/>
      <c r="H300" s="24"/>
      <c r="I300" s="24"/>
    </row>
    <row r="301" ht="15.75" customHeight="1">
      <c r="G301" s="24"/>
      <c r="H301" s="24"/>
      <c r="I301" s="24"/>
    </row>
    <row r="302" ht="15.75" customHeight="1">
      <c r="G302" s="24"/>
      <c r="H302" s="24"/>
      <c r="I302" s="24"/>
    </row>
    <row r="303" ht="15.75" customHeight="1">
      <c r="G303" s="24"/>
      <c r="H303" s="24"/>
      <c r="I303" s="24"/>
    </row>
    <row r="304" ht="15.75" customHeight="1">
      <c r="G304" s="24"/>
      <c r="H304" s="24"/>
      <c r="I304" s="24"/>
    </row>
    <row r="305" ht="15.75" customHeight="1">
      <c r="G305" s="24"/>
      <c r="H305" s="24"/>
      <c r="I305" s="24"/>
    </row>
    <row r="306" ht="15.75" customHeight="1">
      <c r="G306" s="24"/>
      <c r="H306" s="24"/>
      <c r="I306" s="24"/>
    </row>
    <row r="307" ht="15.75" customHeight="1">
      <c r="G307" s="24"/>
      <c r="H307" s="24"/>
      <c r="I307" s="24"/>
    </row>
    <row r="308" ht="15.75" customHeight="1">
      <c r="G308" s="24"/>
      <c r="H308" s="24"/>
      <c r="I308" s="24"/>
    </row>
    <row r="309" ht="15.75" customHeight="1">
      <c r="G309" s="24"/>
      <c r="H309" s="24"/>
      <c r="I309" s="24"/>
    </row>
    <row r="310" ht="15.75" customHeight="1">
      <c r="G310" s="24"/>
      <c r="H310" s="24"/>
      <c r="I310" s="24"/>
    </row>
    <row r="311" ht="15.75" customHeight="1">
      <c r="G311" s="24"/>
      <c r="H311" s="24"/>
      <c r="I311" s="24"/>
    </row>
    <row r="312" ht="15.75" customHeight="1">
      <c r="G312" s="24"/>
      <c r="H312" s="24"/>
      <c r="I312" s="24"/>
    </row>
    <row r="313" ht="15.75" customHeight="1">
      <c r="G313" s="24"/>
      <c r="H313" s="24"/>
      <c r="I313" s="24"/>
    </row>
    <row r="314" ht="15.75" customHeight="1">
      <c r="G314" s="24"/>
      <c r="H314" s="24"/>
      <c r="I314" s="24"/>
    </row>
    <row r="315" ht="15.75" customHeight="1">
      <c r="G315" s="24"/>
      <c r="H315" s="24"/>
      <c r="I315" s="24"/>
    </row>
    <row r="316" ht="15.75" customHeight="1">
      <c r="G316" s="24"/>
      <c r="H316" s="24"/>
      <c r="I316" s="24"/>
    </row>
    <row r="317" ht="15.75" customHeight="1">
      <c r="G317" s="24"/>
      <c r="H317" s="24"/>
      <c r="I317" s="24"/>
    </row>
    <row r="318" ht="15.75" customHeight="1">
      <c r="G318" s="24"/>
      <c r="H318" s="24"/>
      <c r="I318" s="24"/>
    </row>
    <row r="319" ht="15.75" customHeight="1">
      <c r="G319" s="24"/>
      <c r="H319" s="24"/>
      <c r="I319" s="24"/>
    </row>
    <row r="320" ht="15.75" customHeight="1">
      <c r="G320" s="24"/>
      <c r="H320" s="24"/>
      <c r="I320" s="24"/>
    </row>
    <row r="321" ht="15.75" customHeight="1">
      <c r="G321" s="24"/>
      <c r="H321" s="24"/>
      <c r="I321" s="24"/>
    </row>
    <row r="322" ht="15.75" customHeight="1">
      <c r="G322" s="24"/>
      <c r="H322" s="24"/>
      <c r="I322" s="24"/>
    </row>
    <row r="323" ht="15.75" customHeight="1">
      <c r="G323" s="24"/>
      <c r="H323" s="24"/>
      <c r="I323" s="24"/>
    </row>
    <row r="324" ht="15.75" customHeight="1">
      <c r="G324" s="24"/>
      <c r="H324" s="24"/>
      <c r="I324" s="24"/>
    </row>
    <row r="325" ht="15.75" customHeight="1">
      <c r="G325" s="24"/>
      <c r="H325" s="24"/>
      <c r="I325" s="24"/>
    </row>
    <row r="326" ht="15.75" customHeight="1">
      <c r="G326" s="24"/>
      <c r="H326" s="24"/>
      <c r="I326" s="24"/>
    </row>
    <row r="327" ht="15.75" customHeight="1">
      <c r="G327" s="24"/>
      <c r="H327" s="24"/>
      <c r="I327" s="24"/>
    </row>
    <row r="328" ht="15.75" customHeight="1">
      <c r="G328" s="24"/>
      <c r="H328" s="24"/>
      <c r="I328" s="24"/>
    </row>
    <row r="329" ht="15.75" customHeight="1">
      <c r="G329" s="24"/>
      <c r="H329" s="24"/>
      <c r="I329" s="24"/>
    </row>
    <row r="330" ht="15.75" customHeight="1">
      <c r="G330" s="24"/>
      <c r="H330" s="24"/>
      <c r="I330" s="24"/>
    </row>
    <row r="331" ht="15.75" customHeight="1">
      <c r="G331" s="24"/>
      <c r="H331" s="24"/>
      <c r="I331" s="24"/>
    </row>
    <row r="332" ht="15.75" customHeight="1">
      <c r="G332" s="24"/>
      <c r="H332" s="24"/>
      <c r="I332" s="24"/>
    </row>
    <row r="333" ht="15.75" customHeight="1">
      <c r="G333" s="24"/>
      <c r="H333" s="24"/>
      <c r="I333" s="24"/>
    </row>
    <row r="334" ht="15.75" customHeight="1">
      <c r="G334" s="24"/>
      <c r="H334" s="24"/>
      <c r="I334" s="24"/>
    </row>
    <row r="335" ht="15.75" customHeight="1">
      <c r="G335" s="24"/>
      <c r="H335" s="24"/>
      <c r="I335" s="24"/>
    </row>
    <row r="336" ht="15.75" customHeight="1">
      <c r="G336" s="24"/>
      <c r="H336" s="24"/>
      <c r="I336" s="24"/>
    </row>
    <row r="337" ht="15.75" customHeight="1">
      <c r="G337" s="24"/>
      <c r="H337" s="24"/>
      <c r="I337" s="24"/>
    </row>
    <row r="338" ht="15.75" customHeight="1">
      <c r="G338" s="24"/>
      <c r="H338" s="24"/>
      <c r="I338" s="24"/>
    </row>
    <row r="339" ht="15.75" customHeight="1">
      <c r="G339" s="24"/>
      <c r="H339" s="24"/>
      <c r="I339" s="24"/>
    </row>
    <row r="340" ht="15.75" customHeight="1">
      <c r="G340" s="24"/>
      <c r="H340" s="24"/>
      <c r="I340" s="24"/>
    </row>
    <row r="341" ht="15.75" customHeight="1">
      <c r="G341" s="24"/>
      <c r="H341" s="24"/>
      <c r="I341" s="24"/>
    </row>
    <row r="342" ht="15.75" customHeight="1">
      <c r="G342" s="24"/>
      <c r="H342" s="24"/>
      <c r="I342" s="24"/>
    </row>
    <row r="343" ht="15.75" customHeight="1">
      <c r="G343" s="24"/>
      <c r="H343" s="24"/>
      <c r="I343" s="24"/>
    </row>
    <row r="344" ht="15.75" customHeight="1">
      <c r="G344" s="24"/>
      <c r="H344" s="24"/>
      <c r="I344" s="24"/>
    </row>
    <row r="345" ht="15.75" customHeight="1">
      <c r="G345" s="24"/>
      <c r="H345" s="24"/>
      <c r="I345" s="24"/>
    </row>
    <row r="346" ht="15.75" customHeight="1">
      <c r="G346" s="24"/>
      <c r="H346" s="24"/>
      <c r="I346" s="24"/>
    </row>
    <row r="347" ht="15.75" customHeight="1">
      <c r="G347" s="24"/>
      <c r="H347" s="24"/>
      <c r="I347" s="24"/>
    </row>
    <row r="348" ht="15.75" customHeight="1">
      <c r="G348" s="24"/>
      <c r="H348" s="24"/>
      <c r="I348" s="24"/>
    </row>
    <row r="349" ht="15.75" customHeight="1">
      <c r="G349" s="24"/>
      <c r="H349" s="24"/>
      <c r="I349" s="24"/>
    </row>
    <row r="350" ht="15.75" customHeight="1">
      <c r="G350" s="24"/>
      <c r="H350" s="24"/>
      <c r="I350" s="24"/>
    </row>
    <row r="351" ht="15.75" customHeight="1">
      <c r="G351" s="24"/>
      <c r="H351" s="24"/>
      <c r="I351" s="24"/>
    </row>
    <row r="352" ht="15.75" customHeight="1">
      <c r="G352" s="24"/>
      <c r="H352" s="24"/>
      <c r="I352" s="24"/>
    </row>
    <row r="353" ht="15.75" customHeight="1">
      <c r="G353" s="24"/>
      <c r="H353" s="24"/>
      <c r="I353" s="24"/>
    </row>
    <row r="354" ht="15.75" customHeight="1">
      <c r="G354" s="24"/>
      <c r="H354" s="24"/>
      <c r="I354" s="24"/>
    </row>
    <row r="355" ht="15.75" customHeight="1">
      <c r="G355" s="24"/>
      <c r="H355" s="24"/>
      <c r="I355" s="24"/>
    </row>
    <row r="356" ht="15.75" customHeight="1">
      <c r="G356" s="24"/>
      <c r="H356" s="24"/>
      <c r="I356" s="24"/>
    </row>
    <row r="357" ht="15.75" customHeight="1">
      <c r="G357" s="24"/>
      <c r="H357" s="24"/>
      <c r="I357" s="24"/>
    </row>
    <row r="358" ht="15.75" customHeight="1">
      <c r="G358" s="24"/>
      <c r="H358" s="24"/>
      <c r="I358" s="24"/>
    </row>
    <row r="359" ht="15.75" customHeight="1">
      <c r="G359" s="24"/>
      <c r="H359" s="24"/>
      <c r="I359" s="24"/>
    </row>
    <row r="360" ht="15.75" customHeight="1">
      <c r="G360" s="24"/>
      <c r="H360" s="24"/>
      <c r="I360" s="24"/>
    </row>
    <row r="361" ht="15.75" customHeight="1">
      <c r="G361" s="24"/>
      <c r="H361" s="24"/>
      <c r="I361" s="24"/>
    </row>
    <row r="362" ht="15.75" customHeight="1">
      <c r="G362" s="24"/>
      <c r="H362" s="24"/>
      <c r="I362" s="24"/>
    </row>
    <row r="363" ht="15.75" customHeight="1">
      <c r="G363" s="24"/>
      <c r="H363" s="24"/>
      <c r="I363" s="24"/>
    </row>
    <row r="364" ht="15.75" customHeight="1">
      <c r="G364" s="24"/>
      <c r="H364" s="24"/>
      <c r="I364" s="24"/>
    </row>
    <row r="365" ht="15.75" customHeight="1">
      <c r="G365" s="24"/>
      <c r="H365" s="24"/>
      <c r="I365" s="24"/>
    </row>
    <row r="366" ht="15.75" customHeight="1">
      <c r="G366" s="24"/>
      <c r="H366" s="24"/>
      <c r="I366" s="24"/>
    </row>
    <row r="367" ht="15.75" customHeight="1">
      <c r="G367" s="24"/>
      <c r="H367" s="24"/>
      <c r="I367" s="24"/>
    </row>
    <row r="368" ht="15.75" customHeight="1">
      <c r="G368" s="24"/>
      <c r="H368" s="24"/>
      <c r="I368" s="24"/>
    </row>
    <row r="369" ht="15.75" customHeight="1">
      <c r="G369" s="24"/>
      <c r="H369" s="24"/>
      <c r="I369" s="24"/>
    </row>
    <row r="370" ht="15.75" customHeight="1">
      <c r="G370" s="24"/>
      <c r="H370" s="24"/>
      <c r="I370" s="24"/>
    </row>
    <row r="371" ht="15.75" customHeight="1">
      <c r="G371" s="24"/>
      <c r="H371" s="24"/>
      <c r="I371" s="24"/>
    </row>
    <row r="372" ht="15.75" customHeight="1">
      <c r="G372" s="24"/>
      <c r="H372" s="24"/>
      <c r="I372" s="24"/>
    </row>
    <row r="373" ht="15.75" customHeight="1">
      <c r="G373" s="24"/>
      <c r="H373" s="24"/>
      <c r="I373" s="24"/>
    </row>
    <row r="374" ht="15.75" customHeight="1">
      <c r="G374" s="24"/>
      <c r="H374" s="24"/>
      <c r="I374" s="24"/>
    </row>
    <row r="375" ht="15.75" customHeight="1">
      <c r="G375" s="24"/>
      <c r="H375" s="24"/>
      <c r="I375" s="24"/>
    </row>
    <row r="376" ht="15.75" customHeight="1">
      <c r="G376" s="24"/>
      <c r="H376" s="24"/>
      <c r="I376" s="24"/>
    </row>
    <row r="377" ht="15.75" customHeight="1">
      <c r="G377" s="24"/>
      <c r="H377" s="24"/>
      <c r="I377" s="24"/>
    </row>
    <row r="378" ht="15.75" customHeight="1">
      <c r="G378" s="24"/>
      <c r="H378" s="24"/>
      <c r="I378" s="24"/>
    </row>
    <row r="379" ht="15.75" customHeight="1">
      <c r="G379" s="24"/>
      <c r="H379" s="24"/>
      <c r="I379" s="24"/>
    </row>
    <row r="380" ht="15.75" customHeight="1">
      <c r="G380" s="24"/>
      <c r="H380" s="24"/>
      <c r="I380" s="24"/>
    </row>
    <row r="381" ht="15.75" customHeight="1">
      <c r="G381" s="24"/>
      <c r="H381" s="24"/>
      <c r="I381" s="24"/>
    </row>
    <row r="382" ht="15.75" customHeight="1">
      <c r="G382" s="24"/>
      <c r="H382" s="24"/>
      <c r="I382" s="24"/>
    </row>
    <row r="383" ht="15.75" customHeight="1">
      <c r="G383" s="24"/>
      <c r="H383" s="24"/>
      <c r="I383" s="24"/>
    </row>
    <row r="384" ht="15.75" customHeight="1">
      <c r="G384" s="24"/>
      <c r="H384" s="24"/>
      <c r="I384" s="24"/>
    </row>
    <row r="385" ht="15.75" customHeight="1">
      <c r="G385" s="24"/>
      <c r="H385" s="24"/>
      <c r="I385" s="24"/>
    </row>
    <row r="386" ht="15.75" customHeight="1">
      <c r="G386" s="24"/>
      <c r="H386" s="24"/>
      <c r="I386" s="24"/>
    </row>
    <row r="387" ht="15.75" customHeight="1">
      <c r="G387" s="24"/>
      <c r="H387" s="24"/>
      <c r="I387" s="24"/>
    </row>
    <row r="388" ht="15.75" customHeight="1">
      <c r="G388" s="24"/>
      <c r="H388" s="24"/>
      <c r="I388" s="24"/>
    </row>
    <row r="389" ht="15.75" customHeight="1">
      <c r="G389" s="24"/>
      <c r="H389" s="24"/>
      <c r="I389" s="24"/>
    </row>
    <row r="390" ht="15.75" customHeight="1">
      <c r="G390" s="24"/>
      <c r="H390" s="24"/>
      <c r="I390" s="24"/>
    </row>
    <row r="391" ht="15.75" customHeight="1">
      <c r="G391" s="24"/>
      <c r="H391" s="24"/>
      <c r="I391" s="24"/>
    </row>
    <row r="392" ht="15.75" customHeight="1">
      <c r="G392" s="24"/>
      <c r="H392" s="24"/>
      <c r="I392" s="24"/>
    </row>
    <row r="393" ht="15.75" customHeight="1">
      <c r="G393" s="24"/>
      <c r="H393" s="24"/>
      <c r="I393" s="24"/>
    </row>
    <row r="394" ht="15.75" customHeight="1">
      <c r="G394" s="24"/>
      <c r="H394" s="24"/>
      <c r="I394" s="24"/>
    </row>
    <row r="395" ht="15.75" customHeight="1">
      <c r="G395" s="24"/>
      <c r="H395" s="24"/>
      <c r="I395" s="24"/>
    </row>
    <row r="396" ht="15.75" customHeight="1">
      <c r="G396" s="24"/>
      <c r="H396" s="24"/>
      <c r="I396" s="24"/>
    </row>
    <row r="397" ht="15.75" customHeight="1">
      <c r="G397" s="24"/>
      <c r="H397" s="24"/>
      <c r="I397" s="24"/>
    </row>
    <row r="398" ht="15.75" customHeight="1">
      <c r="G398" s="24"/>
      <c r="H398" s="24"/>
      <c r="I398" s="24"/>
    </row>
    <row r="399" ht="15.75" customHeight="1">
      <c r="G399" s="24"/>
      <c r="H399" s="24"/>
      <c r="I399" s="24"/>
    </row>
    <row r="400" ht="15.75" customHeight="1">
      <c r="G400" s="24"/>
      <c r="H400" s="24"/>
      <c r="I400" s="24"/>
    </row>
    <row r="401" ht="15.75" customHeight="1">
      <c r="G401" s="24"/>
      <c r="H401" s="24"/>
      <c r="I401" s="24"/>
    </row>
    <row r="402" ht="15.75" customHeight="1">
      <c r="G402" s="24"/>
      <c r="H402" s="24"/>
      <c r="I402" s="24"/>
    </row>
    <row r="403" ht="15.75" customHeight="1">
      <c r="G403" s="24"/>
      <c r="H403" s="24"/>
      <c r="I403" s="24"/>
    </row>
    <row r="404" ht="15.75" customHeight="1">
      <c r="G404" s="24"/>
      <c r="H404" s="24"/>
      <c r="I404" s="24"/>
    </row>
    <row r="405" ht="15.75" customHeight="1">
      <c r="G405" s="24"/>
      <c r="H405" s="24"/>
      <c r="I405" s="24"/>
    </row>
    <row r="406" ht="15.75" customHeight="1">
      <c r="G406" s="24"/>
      <c r="H406" s="24"/>
      <c r="I406" s="24"/>
    </row>
    <row r="407" ht="15.75" customHeight="1">
      <c r="G407" s="24"/>
      <c r="H407" s="24"/>
      <c r="I407" s="24"/>
    </row>
    <row r="408" ht="15.75" customHeight="1">
      <c r="G408" s="24"/>
      <c r="H408" s="24"/>
      <c r="I408" s="24"/>
    </row>
    <row r="409" ht="15.75" customHeight="1">
      <c r="G409" s="24"/>
      <c r="H409" s="24"/>
      <c r="I409" s="24"/>
    </row>
    <row r="410" ht="15.75" customHeight="1">
      <c r="G410" s="24"/>
      <c r="H410" s="24"/>
      <c r="I410" s="24"/>
    </row>
    <row r="411" ht="15.75" customHeight="1">
      <c r="G411" s="24"/>
      <c r="H411" s="24"/>
      <c r="I411" s="24"/>
    </row>
    <row r="412" ht="15.75" customHeight="1">
      <c r="G412" s="24"/>
      <c r="H412" s="24"/>
      <c r="I412" s="24"/>
    </row>
    <row r="413" ht="15.75" customHeight="1">
      <c r="G413" s="24"/>
      <c r="H413" s="24"/>
      <c r="I413" s="24"/>
    </row>
    <row r="414" ht="15.75" customHeight="1">
      <c r="G414" s="24"/>
      <c r="H414" s="24"/>
      <c r="I414" s="24"/>
    </row>
    <row r="415" ht="15.75" customHeight="1">
      <c r="G415" s="24"/>
      <c r="H415" s="24"/>
      <c r="I415" s="24"/>
    </row>
    <row r="416" ht="15.75" customHeight="1">
      <c r="G416" s="24"/>
      <c r="H416" s="24"/>
      <c r="I416" s="24"/>
    </row>
    <row r="417" ht="15.75" customHeight="1">
      <c r="G417" s="24"/>
      <c r="H417" s="24"/>
      <c r="I417" s="24"/>
    </row>
    <row r="418" ht="15.75" customHeight="1">
      <c r="G418" s="24"/>
      <c r="H418" s="24"/>
      <c r="I418" s="24"/>
    </row>
    <row r="419" ht="15.75" customHeight="1">
      <c r="G419" s="24"/>
      <c r="H419" s="24"/>
      <c r="I419" s="24"/>
    </row>
    <row r="420" ht="15.75" customHeight="1">
      <c r="G420" s="24"/>
      <c r="H420" s="24"/>
      <c r="I420" s="24"/>
    </row>
    <row r="421" ht="15.75" customHeight="1">
      <c r="G421" s="24"/>
      <c r="H421" s="24"/>
      <c r="I421" s="24"/>
    </row>
    <row r="422" ht="15.75" customHeight="1">
      <c r="G422" s="24"/>
      <c r="H422" s="24"/>
      <c r="I422" s="24"/>
    </row>
    <row r="423" ht="15.75" customHeight="1">
      <c r="G423" s="24"/>
      <c r="H423" s="24"/>
      <c r="I423" s="24"/>
    </row>
    <row r="424" ht="15.75" customHeight="1">
      <c r="G424" s="24"/>
      <c r="H424" s="24"/>
      <c r="I424" s="24"/>
    </row>
    <row r="425" ht="15.75" customHeight="1">
      <c r="G425" s="24"/>
      <c r="H425" s="24"/>
      <c r="I425" s="24"/>
    </row>
    <row r="426" ht="15.75" customHeight="1">
      <c r="G426" s="24"/>
      <c r="H426" s="24"/>
      <c r="I426" s="24"/>
    </row>
    <row r="427" ht="15.75" customHeight="1">
      <c r="G427" s="24"/>
      <c r="H427" s="24"/>
      <c r="I427" s="24"/>
    </row>
    <row r="428" ht="15.75" customHeight="1">
      <c r="G428" s="24"/>
      <c r="H428" s="24"/>
      <c r="I428" s="24"/>
    </row>
    <row r="429" ht="15.75" customHeight="1">
      <c r="G429" s="24"/>
      <c r="H429" s="24"/>
      <c r="I429" s="24"/>
    </row>
    <row r="430" ht="15.75" customHeight="1">
      <c r="G430" s="24"/>
      <c r="H430" s="24"/>
      <c r="I430" s="24"/>
    </row>
    <row r="431" ht="15.75" customHeight="1">
      <c r="G431" s="24"/>
      <c r="H431" s="24"/>
      <c r="I431" s="24"/>
    </row>
    <row r="432" ht="15.75" customHeight="1">
      <c r="G432" s="24"/>
      <c r="H432" s="24"/>
      <c r="I432" s="24"/>
    </row>
    <row r="433" ht="15.75" customHeight="1">
      <c r="G433" s="24"/>
      <c r="H433" s="24"/>
      <c r="I433" s="24"/>
    </row>
    <row r="434" ht="15.75" customHeight="1">
      <c r="G434" s="24"/>
      <c r="H434" s="24"/>
      <c r="I434" s="24"/>
    </row>
    <row r="435" ht="15.75" customHeight="1">
      <c r="G435" s="24"/>
      <c r="H435" s="24"/>
      <c r="I435" s="24"/>
    </row>
    <row r="436" ht="15.75" customHeight="1">
      <c r="G436" s="24"/>
      <c r="H436" s="24"/>
      <c r="I436" s="24"/>
    </row>
    <row r="437" ht="15.75" customHeight="1">
      <c r="G437" s="24"/>
      <c r="H437" s="24"/>
      <c r="I437" s="24"/>
    </row>
    <row r="438" ht="15.75" customHeight="1">
      <c r="G438" s="24"/>
      <c r="H438" s="24"/>
      <c r="I438" s="24"/>
    </row>
    <row r="439" ht="15.75" customHeight="1">
      <c r="G439" s="24"/>
      <c r="H439" s="24"/>
      <c r="I439" s="24"/>
    </row>
    <row r="440" ht="15.75" customHeight="1">
      <c r="G440" s="24"/>
      <c r="H440" s="24"/>
      <c r="I440" s="24"/>
    </row>
    <row r="441" ht="15.75" customHeight="1">
      <c r="G441" s="24"/>
      <c r="H441" s="24"/>
      <c r="I441" s="24"/>
    </row>
    <row r="442" ht="15.75" customHeight="1">
      <c r="G442" s="24"/>
      <c r="H442" s="24"/>
      <c r="I442" s="24"/>
    </row>
    <row r="443" ht="15.75" customHeight="1">
      <c r="G443" s="24"/>
      <c r="H443" s="24"/>
      <c r="I443" s="24"/>
    </row>
    <row r="444" ht="15.75" customHeight="1">
      <c r="G444" s="24"/>
      <c r="H444" s="24"/>
      <c r="I444" s="24"/>
    </row>
    <row r="445" ht="15.75" customHeight="1">
      <c r="G445" s="24"/>
      <c r="H445" s="24"/>
      <c r="I445" s="24"/>
    </row>
    <row r="446" ht="15.75" customHeight="1">
      <c r="G446" s="24"/>
      <c r="H446" s="24"/>
      <c r="I446" s="24"/>
    </row>
    <row r="447" ht="15.75" customHeight="1">
      <c r="G447" s="24"/>
      <c r="H447" s="24"/>
      <c r="I447" s="24"/>
    </row>
    <row r="448" ht="15.75" customHeight="1">
      <c r="G448" s="24"/>
      <c r="H448" s="24"/>
      <c r="I448" s="24"/>
    </row>
    <row r="449" ht="15.75" customHeight="1">
      <c r="G449" s="24"/>
      <c r="H449" s="24"/>
      <c r="I449" s="24"/>
    </row>
    <row r="450" ht="15.75" customHeight="1">
      <c r="G450" s="24"/>
      <c r="H450" s="24"/>
      <c r="I450" s="24"/>
    </row>
    <row r="451" ht="15.75" customHeight="1">
      <c r="G451" s="24"/>
      <c r="H451" s="24"/>
      <c r="I451" s="24"/>
    </row>
    <row r="452" ht="15.75" customHeight="1">
      <c r="G452" s="24"/>
      <c r="H452" s="24"/>
      <c r="I452" s="24"/>
    </row>
    <row r="453" ht="15.75" customHeight="1">
      <c r="G453" s="24"/>
      <c r="H453" s="24"/>
      <c r="I453" s="24"/>
    </row>
    <row r="454" ht="15.75" customHeight="1">
      <c r="G454" s="24"/>
      <c r="H454" s="24"/>
      <c r="I454" s="24"/>
    </row>
    <row r="455" ht="15.75" customHeight="1">
      <c r="G455" s="24"/>
      <c r="H455" s="24"/>
      <c r="I455" s="24"/>
    </row>
    <row r="456" ht="15.75" customHeight="1">
      <c r="G456" s="24"/>
      <c r="H456" s="24"/>
      <c r="I456" s="24"/>
    </row>
    <row r="457" ht="15.75" customHeight="1">
      <c r="G457" s="24"/>
      <c r="H457" s="24"/>
      <c r="I457" s="24"/>
    </row>
    <row r="458" ht="15.75" customHeight="1">
      <c r="G458" s="24"/>
      <c r="H458" s="24"/>
      <c r="I458" s="24"/>
    </row>
    <row r="459" ht="15.75" customHeight="1">
      <c r="G459" s="24"/>
      <c r="H459" s="24"/>
      <c r="I459" s="24"/>
    </row>
    <row r="460" ht="15.75" customHeight="1">
      <c r="G460" s="24"/>
      <c r="H460" s="24"/>
      <c r="I460" s="24"/>
    </row>
    <row r="461" ht="15.75" customHeight="1">
      <c r="G461" s="24"/>
      <c r="H461" s="24"/>
      <c r="I461" s="24"/>
    </row>
    <row r="462" ht="15.75" customHeight="1">
      <c r="G462" s="24"/>
      <c r="H462" s="24"/>
      <c r="I462" s="24"/>
    </row>
    <row r="463" ht="15.75" customHeight="1">
      <c r="G463" s="24"/>
      <c r="H463" s="24"/>
      <c r="I463" s="24"/>
    </row>
    <row r="464" ht="15.75" customHeight="1">
      <c r="G464" s="24"/>
      <c r="H464" s="24"/>
      <c r="I464" s="24"/>
    </row>
    <row r="465" ht="15.75" customHeight="1">
      <c r="G465" s="24"/>
      <c r="H465" s="24"/>
      <c r="I465" s="24"/>
    </row>
    <row r="466" ht="15.75" customHeight="1">
      <c r="G466" s="24"/>
      <c r="H466" s="24"/>
      <c r="I466" s="24"/>
    </row>
    <row r="467" ht="15.75" customHeight="1">
      <c r="G467" s="24"/>
      <c r="H467" s="24"/>
      <c r="I467" s="24"/>
    </row>
    <row r="468" ht="15.75" customHeight="1">
      <c r="G468" s="24"/>
      <c r="H468" s="24"/>
      <c r="I468" s="24"/>
    </row>
    <row r="469" ht="15.75" customHeight="1">
      <c r="G469" s="24"/>
      <c r="H469" s="24"/>
      <c r="I469" s="24"/>
    </row>
    <row r="470" ht="15.75" customHeight="1">
      <c r="G470" s="24"/>
      <c r="H470" s="24"/>
      <c r="I470" s="24"/>
    </row>
    <row r="471" ht="15.75" customHeight="1">
      <c r="G471" s="24"/>
      <c r="H471" s="24"/>
      <c r="I471" s="24"/>
    </row>
    <row r="472" ht="15.75" customHeight="1">
      <c r="G472" s="24"/>
      <c r="H472" s="24"/>
      <c r="I472" s="24"/>
    </row>
    <row r="473" ht="15.75" customHeight="1">
      <c r="G473" s="24"/>
      <c r="H473" s="24"/>
      <c r="I473" s="24"/>
    </row>
    <row r="474" ht="15.75" customHeight="1">
      <c r="G474" s="24"/>
      <c r="H474" s="24"/>
      <c r="I474" s="24"/>
    </row>
    <row r="475" ht="15.75" customHeight="1">
      <c r="G475" s="24"/>
      <c r="H475" s="24"/>
      <c r="I475" s="24"/>
    </row>
    <row r="476" ht="15.75" customHeight="1">
      <c r="G476" s="24"/>
      <c r="H476" s="24"/>
      <c r="I476" s="24"/>
    </row>
    <row r="477" ht="15.75" customHeight="1">
      <c r="G477" s="24"/>
      <c r="H477" s="24"/>
      <c r="I477" s="24"/>
    </row>
    <row r="478" ht="15.75" customHeight="1">
      <c r="G478" s="24"/>
      <c r="H478" s="24"/>
      <c r="I478" s="24"/>
    </row>
    <row r="479" ht="15.75" customHeight="1">
      <c r="G479" s="24"/>
      <c r="H479" s="24"/>
      <c r="I479" s="24"/>
    </row>
    <row r="480" ht="15.75" customHeight="1">
      <c r="G480" s="24"/>
      <c r="H480" s="24"/>
      <c r="I480" s="24"/>
    </row>
    <row r="481" ht="15.75" customHeight="1">
      <c r="G481" s="24"/>
      <c r="H481" s="24"/>
      <c r="I481" s="24"/>
    </row>
    <row r="482" ht="15.75" customHeight="1">
      <c r="G482" s="24"/>
      <c r="H482" s="24"/>
      <c r="I482" s="24"/>
    </row>
    <row r="483" ht="15.75" customHeight="1">
      <c r="G483" s="24"/>
      <c r="H483" s="24"/>
      <c r="I483" s="24"/>
    </row>
    <row r="484" ht="15.75" customHeight="1">
      <c r="G484" s="24"/>
      <c r="H484" s="24"/>
      <c r="I484" s="24"/>
    </row>
    <row r="485" ht="15.75" customHeight="1">
      <c r="G485" s="24"/>
      <c r="H485" s="24"/>
      <c r="I485" s="24"/>
    </row>
    <row r="486" ht="15.75" customHeight="1">
      <c r="G486" s="24"/>
      <c r="H486" s="24"/>
      <c r="I486" s="24"/>
    </row>
    <row r="487" ht="15.75" customHeight="1">
      <c r="G487" s="24"/>
      <c r="H487" s="24"/>
      <c r="I487" s="24"/>
    </row>
    <row r="488" ht="15.75" customHeight="1">
      <c r="G488" s="24"/>
      <c r="H488" s="24"/>
      <c r="I488" s="24"/>
    </row>
    <row r="489" ht="15.75" customHeight="1">
      <c r="G489" s="24"/>
      <c r="H489" s="24"/>
      <c r="I489" s="24"/>
    </row>
    <row r="490" ht="15.75" customHeight="1">
      <c r="G490" s="24"/>
      <c r="H490" s="24"/>
      <c r="I490" s="24"/>
    </row>
    <row r="491" ht="15.75" customHeight="1">
      <c r="G491" s="24"/>
      <c r="H491" s="24"/>
      <c r="I491" s="24"/>
    </row>
    <row r="492" ht="15.75" customHeight="1">
      <c r="G492" s="24"/>
      <c r="H492" s="24"/>
      <c r="I492" s="24"/>
    </row>
    <row r="493" ht="15.75" customHeight="1">
      <c r="G493" s="24"/>
      <c r="H493" s="24"/>
      <c r="I493" s="24"/>
    </row>
    <row r="494" ht="15.75" customHeight="1">
      <c r="G494" s="24"/>
      <c r="H494" s="24"/>
      <c r="I494" s="24"/>
    </row>
    <row r="495" ht="15.75" customHeight="1">
      <c r="G495" s="24"/>
      <c r="H495" s="24"/>
      <c r="I495" s="24"/>
    </row>
    <row r="496" ht="15.75" customHeight="1">
      <c r="G496" s="24"/>
      <c r="H496" s="24"/>
      <c r="I496" s="24"/>
    </row>
    <row r="497" ht="15.75" customHeight="1">
      <c r="G497" s="24"/>
      <c r="H497" s="24"/>
      <c r="I497" s="24"/>
    </row>
    <row r="498" ht="15.75" customHeight="1">
      <c r="G498" s="24"/>
      <c r="H498" s="24"/>
      <c r="I498" s="24"/>
    </row>
    <row r="499" ht="15.75" customHeight="1">
      <c r="G499" s="24"/>
      <c r="H499" s="24"/>
      <c r="I499" s="24"/>
    </row>
    <row r="500" ht="15.75" customHeight="1">
      <c r="G500" s="24"/>
      <c r="H500" s="24"/>
      <c r="I500" s="24"/>
    </row>
    <row r="501" ht="15.75" customHeight="1">
      <c r="G501" s="24"/>
      <c r="H501" s="24"/>
      <c r="I501" s="24"/>
    </row>
    <row r="502" ht="15.75" customHeight="1">
      <c r="G502" s="24"/>
      <c r="H502" s="24"/>
      <c r="I502" s="24"/>
    </row>
    <row r="503" ht="15.75" customHeight="1">
      <c r="G503" s="24"/>
      <c r="H503" s="24"/>
      <c r="I503" s="24"/>
    </row>
    <row r="504" ht="15.75" customHeight="1">
      <c r="G504" s="24"/>
      <c r="H504" s="24"/>
      <c r="I504" s="24"/>
    </row>
    <row r="505" ht="15.75" customHeight="1">
      <c r="G505" s="24"/>
      <c r="H505" s="24"/>
      <c r="I505" s="24"/>
    </row>
    <row r="506" ht="15.75" customHeight="1">
      <c r="G506" s="24"/>
      <c r="H506" s="24"/>
      <c r="I506" s="24"/>
    </row>
    <row r="507" ht="15.75" customHeight="1">
      <c r="G507" s="24"/>
      <c r="H507" s="24"/>
      <c r="I507" s="24"/>
    </row>
    <row r="508" ht="15.75" customHeight="1">
      <c r="G508" s="24"/>
      <c r="H508" s="24"/>
      <c r="I508" s="24"/>
    </row>
    <row r="509" ht="15.75" customHeight="1">
      <c r="G509" s="24"/>
      <c r="H509" s="24"/>
      <c r="I509" s="24"/>
    </row>
    <row r="510" ht="15.75" customHeight="1">
      <c r="G510" s="24"/>
      <c r="H510" s="24"/>
      <c r="I510" s="24"/>
    </row>
    <row r="511" ht="15.75" customHeight="1">
      <c r="G511" s="24"/>
      <c r="H511" s="24"/>
      <c r="I511" s="24"/>
    </row>
    <row r="512" ht="15.75" customHeight="1">
      <c r="G512" s="24"/>
      <c r="H512" s="24"/>
      <c r="I512" s="24"/>
    </row>
    <row r="513" ht="15.75" customHeight="1">
      <c r="G513" s="24"/>
      <c r="H513" s="24"/>
      <c r="I513" s="24"/>
    </row>
    <row r="514" ht="15.75" customHeight="1">
      <c r="G514" s="24"/>
      <c r="H514" s="24"/>
      <c r="I514" s="24"/>
    </row>
    <row r="515" ht="15.75" customHeight="1">
      <c r="G515" s="24"/>
      <c r="H515" s="24"/>
      <c r="I515" s="24"/>
    </row>
    <row r="516" ht="15.75" customHeight="1">
      <c r="G516" s="24"/>
      <c r="H516" s="24"/>
      <c r="I516" s="24"/>
    </row>
    <row r="517" ht="15.75" customHeight="1">
      <c r="G517" s="24"/>
      <c r="H517" s="24"/>
      <c r="I517" s="24"/>
    </row>
    <row r="518" ht="15.75" customHeight="1">
      <c r="G518" s="24"/>
      <c r="H518" s="24"/>
      <c r="I518" s="24"/>
    </row>
    <row r="519" ht="15.75" customHeight="1">
      <c r="G519" s="24"/>
      <c r="H519" s="24"/>
      <c r="I519" s="24"/>
    </row>
    <row r="520" ht="15.75" customHeight="1">
      <c r="G520" s="24"/>
      <c r="H520" s="24"/>
      <c r="I520" s="24"/>
    </row>
    <row r="521" ht="15.75" customHeight="1">
      <c r="G521" s="24"/>
      <c r="H521" s="24"/>
      <c r="I521" s="24"/>
    </row>
    <row r="522" ht="15.75" customHeight="1">
      <c r="G522" s="24"/>
      <c r="H522" s="24"/>
      <c r="I522" s="24"/>
    </row>
    <row r="523" ht="15.75" customHeight="1">
      <c r="G523" s="24"/>
      <c r="H523" s="24"/>
      <c r="I523" s="24"/>
    </row>
    <row r="524" ht="15.75" customHeight="1">
      <c r="G524" s="24"/>
      <c r="H524" s="24"/>
      <c r="I524" s="24"/>
    </row>
    <row r="525" ht="15.75" customHeight="1">
      <c r="G525" s="24"/>
      <c r="H525" s="24"/>
      <c r="I525" s="24"/>
    </row>
    <row r="526" ht="15.75" customHeight="1">
      <c r="G526" s="24"/>
      <c r="H526" s="24"/>
      <c r="I526" s="24"/>
    </row>
    <row r="527" ht="15.75" customHeight="1">
      <c r="G527" s="24"/>
      <c r="H527" s="24"/>
      <c r="I527" s="24"/>
    </row>
    <row r="528" ht="15.75" customHeight="1">
      <c r="G528" s="24"/>
      <c r="H528" s="24"/>
      <c r="I528" s="24"/>
    </row>
    <row r="529" ht="15.75" customHeight="1">
      <c r="G529" s="24"/>
      <c r="H529" s="24"/>
      <c r="I529" s="24"/>
    </row>
    <row r="530" ht="15.75" customHeight="1">
      <c r="G530" s="24"/>
      <c r="H530" s="24"/>
      <c r="I530" s="24"/>
    </row>
    <row r="531" ht="15.75" customHeight="1">
      <c r="G531" s="24"/>
      <c r="H531" s="24"/>
      <c r="I531" s="24"/>
    </row>
    <row r="532" ht="15.75" customHeight="1">
      <c r="G532" s="24"/>
      <c r="H532" s="24"/>
      <c r="I532" s="24"/>
    </row>
    <row r="533" ht="15.75" customHeight="1">
      <c r="G533" s="24"/>
      <c r="H533" s="24"/>
      <c r="I533" s="24"/>
    </row>
    <row r="534" ht="15.75" customHeight="1">
      <c r="G534" s="24"/>
      <c r="H534" s="24"/>
      <c r="I534" s="24"/>
    </row>
    <row r="535" ht="15.75" customHeight="1">
      <c r="G535" s="24"/>
      <c r="H535" s="24"/>
      <c r="I535" s="24"/>
    </row>
    <row r="536" ht="15.75" customHeight="1">
      <c r="G536" s="24"/>
      <c r="H536" s="24"/>
      <c r="I536" s="24"/>
    </row>
    <row r="537" ht="15.75" customHeight="1">
      <c r="G537" s="24"/>
      <c r="H537" s="24"/>
      <c r="I537" s="24"/>
    </row>
    <row r="538" ht="15.75" customHeight="1">
      <c r="G538" s="24"/>
      <c r="H538" s="24"/>
      <c r="I538" s="24"/>
    </row>
    <row r="539" ht="15.75" customHeight="1">
      <c r="G539" s="24"/>
      <c r="H539" s="24"/>
      <c r="I539" s="24"/>
    </row>
    <row r="540" ht="15.75" customHeight="1">
      <c r="G540" s="24"/>
      <c r="H540" s="24"/>
      <c r="I540" s="24"/>
    </row>
    <row r="541" ht="15.75" customHeight="1">
      <c r="G541" s="24"/>
      <c r="H541" s="24"/>
      <c r="I541" s="24"/>
    </row>
    <row r="542" ht="15.75" customHeight="1">
      <c r="G542" s="24"/>
      <c r="H542" s="24"/>
      <c r="I542" s="24"/>
    </row>
    <row r="543" ht="15.75" customHeight="1">
      <c r="G543" s="24"/>
      <c r="H543" s="24"/>
      <c r="I543" s="24"/>
    </row>
    <row r="544" ht="15.75" customHeight="1">
      <c r="G544" s="24"/>
      <c r="H544" s="24"/>
      <c r="I544" s="24"/>
    </row>
    <row r="545" ht="15.75" customHeight="1">
      <c r="G545" s="24"/>
      <c r="H545" s="24"/>
      <c r="I545" s="24"/>
    </row>
    <row r="546" ht="15.75" customHeight="1">
      <c r="G546" s="24"/>
      <c r="H546" s="24"/>
      <c r="I546" s="24"/>
    </row>
    <row r="547" ht="15.75" customHeight="1">
      <c r="G547" s="24"/>
      <c r="H547" s="24"/>
      <c r="I547" s="24"/>
    </row>
    <row r="548" ht="15.75" customHeight="1">
      <c r="G548" s="24"/>
      <c r="H548" s="24"/>
      <c r="I548" s="24"/>
    </row>
    <row r="549" ht="15.75" customHeight="1">
      <c r="G549" s="24"/>
      <c r="H549" s="24"/>
      <c r="I549" s="24"/>
    </row>
    <row r="550" ht="15.75" customHeight="1">
      <c r="G550" s="24"/>
      <c r="H550" s="24"/>
      <c r="I550" s="24"/>
    </row>
    <row r="551" ht="15.75" customHeight="1">
      <c r="G551" s="24"/>
      <c r="H551" s="24"/>
      <c r="I551" s="24"/>
    </row>
    <row r="552" ht="15.75" customHeight="1">
      <c r="G552" s="24"/>
      <c r="H552" s="24"/>
      <c r="I552" s="24"/>
    </row>
    <row r="553" ht="15.75" customHeight="1">
      <c r="G553" s="24"/>
      <c r="H553" s="24"/>
      <c r="I553" s="24"/>
    </row>
    <row r="554" ht="15.75" customHeight="1">
      <c r="G554" s="24"/>
      <c r="H554" s="24"/>
      <c r="I554" s="24"/>
    </row>
    <row r="555" ht="15.75" customHeight="1">
      <c r="G555" s="24"/>
      <c r="H555" s="24"/>
      <c r="I555" s="24"/>
    </row>
    <row r="556" ht="15.75" customHeight="1">
      <c r="G556" s="24"/>
      <c r="H556" s="24"/>
      <c r="I556" s="24"/>
    </row>
    <row r="557" ht="15.75" customHeight="1">
      <c r="G557" s="24"/>
      <c r="H557" s="24"/>
      <c r="I557" s="24"/>
    </row>
    <row r="558" ht="15.75" customHeight="1">
      <c r="G558" s="24"/>
      <c r="H558" s="24"/>
      <c r="I558" s="24"/>
    </row>
    <row r="559" ht="15.75" customHeight="1">
      <c r="G559" s="24"/>
      <c r="H559" s="24"/>
      <c r="I559" s="24"/>
    </row>
    <row r="560" ht="15.75" customHeight="1">
      <c r="G560" s="24"/>
      <c r="H560" s="24"/>
      <c r="I560" s="24"/>
    </row>
    <row r="561" ht="15.75" customHeight="1">
      <c r="G561" s="24"/>
      <c r="H561" s="24"/>
      <c r="I561" s="24"/>
    </row>
    <row r="562" ht="15.75" customHeight="1">
      <c r="G562" s="24"/>
      <c r="H562" s="24"/>
      <c r="I562" s="24"/>
    </row>
    <row r="563" ht="15.75" customHeight="1">
      <c r="G563" s="24"/>
      <c r="H563" s="24"/>
      <c r="I563" s="24"/>
    </row>
    <row r="564" ht="15.75" customHeight="1">
      <c r="G564" s="24"/>
      <c r="H564" s="24"/>
      <c r="I564" s="24"/>
    </row>
    <row r="565" ht="15.75" customHeight="1">
      <c r="G565" s="24"/>
      <c r="H565" s="24"/>
      <c r="I565" s="24"/>
    </row>
    <row r="566" ht="15.75" customHeight="1">
      <c r="G566" s="24"/>
      <c r="H566" s="24"/>
      <c r="I566" s="24"/>
    </row>
    <row r="567" ht="15.75" customHeight="1">
      <c r="G567" s="24"/>
      <c r="H567" s="24"/>
      <c r="I567" s="24"/>
    </row>
    <row r="568" ht="15.75" customHeight="1">
      <c r="G568" s="24"/>
      <c r="H568" s="24"/>
      <c r="I568" s="24"/>
    </row>
    <row r="569" ht="15.75" customHeight="1">
      <c r="G569" s="24"/>
      <c r="H569" s="24"/>
      <c r="I569" s="24"/>
    </row>
    <row r="570" ht="15.75" customHeight="1">
      <c r="G570" s="24"/>
      <c r="H570" s="24"/>
      <c r="I570" s="24"/>
    </row>
    <row r="571" ht="15.75" customHeight="1">
      <c r="G571" s="24"/>
      <c r="H571" s="24"/>
      <c r="I571" s="24"/>
    </row>
    <row r="572" ht="15.75" customHeight="1">
      <c r="G572" s="24"/>
      <c r="H572" s="24"/>
      <c r="I572" s="24"/>
    </row>
    <row r="573" ht="15.75" customHeight="1">
      <c r="G573" s="24"/>
      <c r="H573" s="24"/>
      <c r="I573" s="24"/>
    </row>
    <row r="574" ht="15.75" customHeight="1">
      <c r="G574" s="24"/>
      <c r="H574" s="24"/>
      <c r="I574" s="24"/>
    </row>
    <row r="575" ht="15.75" customHeight="1">
      <c r="G575" s="24"/>
      <c r="H575" s="24"/>
      <c r="I575" s="24"/>
    </row>
    <row r="576" ht="15.75" customHeight="1">
      <c r="G576" s="24"/>
      <c r="H576" s="24"/>
      <c r="I576" s="24"/>
    </row>
    <row r="577" ht="15.75" customHeight="1">
      <c r="G577" s="24"/>
      <c r="H577" s="24"/>
      <c r="I577" s="24"/>
    </row>
    <row r="578" ht="15.75" customHeight="1">
      <c r="G578" s="24"/>
      <c r="H578" s="24"/>
      <c r="I578" s="24"/>
    </row>
    <row r="579" ht="15.75" customHeight="1">
      <c r="G579" s="24"/>
      <c r="H579" s="24"/>
      <c r="I579" s="24"/>
    </row>
    <row r="580" ht="15.75" customHeight="1">
      <c r="G580" s="24"/>
      <c r="H580" s="24"/>
      <c r="I580" s="24"/>
    </row>
    <row r="581" ht="15.75" customHeight="1">
      <c r="G581" s="24"/>
      <c r="H581" s="24"/>
      <c r="I581" s="24"/>
    </row>
    <row r="582" ht="15.75" customHeight="1">
      <c r="G582" s="24"/>
      <c r="H582" s="24"/>
      <c r="I582" s="24"/>
    </row>
    <row r="583" ht="15.75" customHeight="1">
      <c r="G583" s="24"/>
      <c r="H583" s="24"/>
      <c r="I583" s="24"/>
    </row>
    <row r="584" ht="15.75" customHeight="1">
      <c r="G584" s="24"/>
      <c r="H584" s="24"/>
      <c r="I584" s="24"/>
    </row>
    <row r="585" ht="15.75" customHeight="1">
      <c r="G585" s="24"/>
      <c r="H585" s="24"/>
      <c r="I585" s="24"/>
    </row>
    <row r="586" ht="15.75" customHeight="1">
      <c r="G586" s="24"/>
      <c r="H586" s="24"/>
      <c r="I586" s="24"/>
    </row>
    <row r="587" ht="15.75" customHeight="1">
      <c r="G587" s="24"/>
      <c r="H587" s="24"/>
      <c r="I587" s="24"/>
    </row>
    <row r="588" ht="15.75" customHeight="1">
      <c r="G588" s="24"/>
      <c r="H588" s="24"/>
      <c r="I588" s="24"/>
    </row>
    <row r="589" ht="15.75" customHeight="1">
      <c r="G589" s="24"/>
      <c r="H589" s="24"/>
      <c r="I589" s="24"/>
    </row>
    <row r="590" ht="15.75" customHeight="1">
      <c r="G590" s="24"/>
      <c r="H590" s="24"/>
      <c r="I590" s="24"/>
    </row>
    <row r="591" ht="15.75" customHeight="1">
      <c r="G591" s="24"/>
      <c r="H591" s="24"/>
      <c r="I591" s="24"/>
    </row>
    <row r="592" ht="15.75" customHeight="1">
      <c r="G592" s="24"/>
      <c r="H592" s="24"/>
      <c r="I592" s="24"/>
    </row>
    <row r="593" ht="15.75" customHeight="1">
      <c r="G593" s="24"/>
      <c r="H593" s="24"/>
      <c r="I593" s="24"/>
    </row>
    <row r="594" ht="15.75" customHeight="1">
      <c r="G594" s="24"/>
      <c r="H594" s="24"/>
      <c r="I594" s="24"/>
    </row>
    <row r="595" ht="15.75" customHeight="1">
      <c r="G595" s="24"/>
      <c r="H595" s="24"/>
      <c r="I595" s="24"/>
    </row>
    <row r="596" ht="15.75" customHeight="1">
      <c r="G596" s="24"/>
      <c r="H596" s="24"/>
      <c r="I596" s="24"/>
    </row>
    <row r="597" ht="15.75" customHeight="1">
      <c r="G597" s="24"/>
      <c r="H597" s="24"/>
      <c r="I597" s="24"/>
    </row>
    <row r="598" ht="15.75" customHeight="1">
      <c r="G598" s="24"/>
      <c r="H598" s="24"/>
      <c r="I598" s="24"/>
    </row>
    <row r="599" ht="15.75" customHeight="1">
      <c r="G599" s="24"/>
      <c r="H599" s="24"/>
      <c r="I599" s="24"/>
    </row>
    <row r="600" ht="15.75" customHeight="1">
      <c r="G600" s="24"/>
      <c r="H600" s="24"/>
      <c r="I600" s="24"/>
    </row>
    <row r="601" ht="15.75" customHeight="1">
      <c r="G601" s="24"/>
      <c r="H601" s="24"/>
      <c r="I601" s="24"/>
    </row>
    <row r="602" ht="15.75" customHeight="1">
      <c r="G602" s="24"/>
      <c r="H602" s="24"/>
      <c r="I602" s="24"/>
    </row>
    <row r="603" ht="15.75" customHeight="1">
      <c r="G603" s="24"/>
      <c r="H603" s="24"/>
      <c r="I603" s="24"/>
    </row>
    <row r="604" ht="15.75" customHeight="1">
      <c r="G604" s="24"/>
      <c r="H604" s="24"/>
      <c r="I604" s="24"/>
    </row>
    <row r="605" ht="15.75" customHeight="1">
      <c r="G605" s="24"/>
      <c r="H605" s="24"/>
      <c r="I605" s="24"/>
    </row>
    <row r="606" ht="15.75" customHeight="1">
      <c r="G606" s="24"/>
      <c r="H606" s="24"/>
      <c r="I606" s="24"/>
    </row>
    <row r="607" ht="15.75" customHeight="1">
      <c r="G607" s="24"/>
      <c r="H607" s="24"/>
      <c r="I607" s="24"/>
    </row>
    <row r="608" ht="15.75" customHeight="1">
      <c r="G608" s="24"/>
      <c r="H608" s="24"/>
      <c r="I608" s="24"/>
    </row>
    <row r="609" ht="15.75" customHeight="1">
      <c r="G609" s="24"/>
      <c r="H609" s="24"/>
      <c r="I609" s="24"/>
    </row>
    <row r="610" ht="15.75" customHeight="1">
      <c r="G610" s="24"/>
      <c r="H610" s="24"/>
      <c r="I610" s="24"/>
    </row>
    <row r="611" ht="15.75" customHeight="1">
      <c r="G611" s="24"/>
      <c r="H611" s="24"/>
      <c r="I611" s="24"/>
    </row>
    <row r="612" ht="15.75" customHeight="1">
      <c r="G612" s="24"/>
      <c r="H612" s="24"/>
      <c r="I612" s="24"/>
    </row>
    <row r="613" ht="15.75" customHeight="1">
      <c r="G613" s="24"/>
      <c r="H613" s="24"/>
      <c r="I613" s="24"/>
    </row>
    <row r="614" ht="15.75" customHeight="1">
      <c r="G614" s="24"/>
      <c r="H614" s="24"/>
      <c r="I614" s="24"/>
    </row>
    <row r="615" ht="15.75" customHeight="1">
      <c r="G615" s="24"/>
      <c r="H615" s="24"/>
      <c r="I615" s="24"/>
    </row>
    <row r="616" ht="15.75" customHeight="1">
      <c r="G616" s="24"/>
      <c r="H616" s="24"/>
      <c r="I616" s="24"/>
    </row>
    <row r="617" ht="15.75" customHeight="1">
      <c r="G617" s="24"/>
      <c r="H617" s="24"/>
      <c r="I617" s="24"/>
    </row>
    <row r="618" ht="15.75" customHeight="1">
      <c r="G618" s="24"/>
      <c r="H618" s="24"/>
      <c r="I618" s="24"/>
    </row>
    <row r="619" ht="15.75" customHeight="1">
      <c r="G619" s="24"/>
      <c r="H619" s="24"/>
      <c r="I619" s="24"/>
    </row>
    <row r="620" ht="15.75" customHeight="1">
      <c r="G620" s="24"/>
      <c r="H620" s="24"/>
      <c r="I620" s="24"/>
    </row>
    <row r="621" ht="15.75" customHeight="1">
      <c r="G621" s="24"/>
      <c r="H621" s="24"/>
      <c r="I621" s="24"/>
    </row>
    <row r="622" ht="15.75" customHeight="1">
      <c r="G622" s="24"/>
      <c r="H622" s="24"/>
      <c r="I622" s="24"/>
    </row>
    <row r="623" ht="15.75" customHeight="1">
      <c r="G623" s="24"/>
      <c r="H623" s="24"/>
      <c r="I623" s="24"/>
    </row>
    <row r="624" ht="15.75" customHeight="1">
      <c r="G624" s="24"/>
      <c r="H624" s="24"/>
      <c r="I624" s="24"/>
    </row>
    <row r="625" ht="15.75" customHeight="1">
      <c r="G625" s="24"/>
      <c r="H625" s="24"/>
      <c r="I625" s="24"/>
    </row>
    <row r="626" ht="15.75" customHeight="1">
      <c r="G626" s="24"/>
      <c r="H626" s="24"/>
      <c r="I626" s="24"/>
    </row>
    <row r="627" ht="15.75" customHeight="1">
      <c r="G627" s="24"/>
      <c r="H627" s="24"/>
      <c r="I627" s="24"/>
    </row>
    <row r="628" ht="15.75" customHeight="1">
      <c r="G628" s="24"/>
      <c r="H628" s="24"/>
      <c r="I628" s="24"/>
    </row>
    <row r="629" ht="15.75" customHeight="1">
      <c r="G629" s="24"/>
      <c r="H629" s="24"/>
      <c r="I629" s="24"/>
    </row>
    <row r="630" ht="15.75" customHeight="1">
      <c r="G630" s="24"/>
      <c r="H630" s="24"/>
      <c r="I630" s="24"/>
    </row>
    <row r="631" ht="15.75" customHeight="1">
      <c r="G631" s="24"/>
      <c r="H631" s="24"/>
      <c r="I631" s="24"/>
    </row>
    <row r="632" ht="15.75" customHeight="1">
      <c r="G632" s="24"/>
      <c r="H632" s="24"/>
      <c r="I632" s="24"/>
    </row>
    <row r="633" ht="15.75" customHeight="1">
      <c r="G633" s="24"/>
      <c r="H633" s="24"/>
      <c r="I633" s="24"/>
    </row>
    <row r="634" ht="15.75" customHeight="1">
      <c r="G634" s="24"/>
      <c r="H634" s="24"/>
      <c r="I634" s="24"/>
    </row>
    <row r="635" ht="15.75" customHeight="1">
      <c r="G635" s="24"/>
      <c r="H635" s="24"/>
      <c r="I635" s="24"/>
    </row>
    <row r="636" ht="15.75" customHeight="1">
      <c r="G636" s="24"/>
      <c r="H636" s="24"/>
      <c r="I636" s="24"/>
    </row>
    <row r="637" ht="15.75" customHeight="1">
      <c r="G637" s="24"/>
      <c r="H637" s="24"/>
      <c r="I637" s="24"/>
    </row>
    <row r="638" ht="15.75" customHeight="1">
      <c r="G638" s="24"/>
      <c r="H638" s="24"/>
      <c r="I638" s="24"/>
    </row>
    <row r="639" ht="15.75" customHeight="1">
      <c r="G639" s="24"/>
      <c r="H639" s="24"/>
      <c r="I639" s="24"/>
    </row>
    <row r="640" ht="15.75" customHeight="1">
      <c r="G640" s="24"/>
      <c r="H640" s="24"/>
      <c r="I640" s="24"/>
    </row>
    <row r="641" ht="15.75" customHeight="1">
      <c r="G641" s="24"/>
      <c r="H641" s="24"/>
      <c r="I641" s="24"/>
    </row>
    <row r="642" ht="15.75" customHeight="1">
      <c r="G642" s="24"/>
      <c r="H642" s="24"/>
      <c r="I642" s="24"/>
    </row>
    <row r="643" ht="15.75" customHeight="1">
      <c r="G643" s="24"/>
      <c r="H643" s="24"/>
      <c r="I643" s="24"/>
    </row>
    <row r="644" ht="15.75" customHeight="1">
      <c r="G644" s="24"/>
      <c r="H644" s="24"/>
      <c r="I644" s="24"/>
    </row>
    <row r="645" ht="15.75" customHeight="1">
      <c r="G645" s="24"/>
      <c r="H645" s="24"/>
      <c r="I645" s="24"/>
    </row>
    <row r="646" ht="15.75" customHeight="1">
      <c r="G646" s="24"/>
      <c r="H646" s="24"/>
      <c r="I646" s="24"/>
    </row>
    <row r="647" ht="15.75" customHeight="1">
      <c r="G647" s="24"/>
      <c r="H647" s="24"/>
      <c r="I647" s="24"/>
    </row>
    <row r="648" ht="15.75" customHeight="1">
      <c r="G648" s="24"/>
      <c r="H648" s="24"/>
      <c r="I648" s="24"/>
    </row>
    <row r="649" ht="15.75" customHeight="1">
      <c r="G649" s="24"/>
      <c r="H649" s="24"/>
      <c r="I649" s="24"/>
    </row>
    <row r="650" ht="15.75" customHeight="1">
      <c r="G650" s="24"/>
      <c r="H650" s="24"/>
      <c r="I650" s="24"/>
    </row>
    <row r="651" ht="15.75" customHeight="1">
      <c r="G651" s="24"/>
      <c r="H651" s="24"/>
      <c r="I651" s="24"/>
    </row>
    <row r="652" ht="15.75" customHeight="1">
      <c r="G652" s="24"/>
      <c r="H652" s="24"/>
      <c r="I652" s="24"/>
    </row>
    <row r="653" ht="15.75" customHeight="1">
      <c r="G653" s="24"/>
      <c r="H653" s="24"/>
      <c r="I653" s="24"/>
    </row>
    <row r="654" ht="15.75" customHeight="1">
      <c r="G654" s="24"/>
      <c r="H654" s="24"/>
      <c r="I654" s="24"/>
    </row>
    <row r="655" ht="15.75" customHeight="1">
      <c r="G655" s="24"/>
      <c r="H655" s="24"/>
      <c r="I655" s="24"/>
    </row>
    <row r="656" ht="15.75" customHeight="1">
      <c r="G656" s="24"/>
      <c r="H656" s="24"/>
      <c r="I656" s="24"/>
    </row>
    <row r="657" ht="15.75" customHeight="1">
      <c r="G657" s="24"/>
      <c r="H657" s="24"/>
      <c r="I657" s="24"/>
    </row>
    <row r="658" ht="15.75" customHeight="1">
      <c r="G658" s="24"/>
      <c r="H658" s="24"/>
      <c r="I658" s="24"/>
    </row>
    <row r="659" ht="15.75" customHeight="1">
      <c r="G659" s="24"/>
      <c r="H659" s="24"/>
      <c r="I659" s="24"/>
    </row>
    <row r="660" ht="15.75" customHeight="1">
      <c r="G660" s="24"/>
      <c r="H660" s="24"/>
      <c r="I660" s="24"/>
    </row>
    <row r="661" ht="15.75" customHeight="1">
      <c r="G661" s="24"/>
      <c r="H661" s="24"/>
      <c r="I661" s="24"/>
    </row>
    <row r="662" ht="15.75" customHeight="1">
      <c r="G662" s="24"/>
      <c r="H662" s="24"/>
      <c r="I662" s="24"/>
    </row>
    <row r="663" ht="15.75" customHeight="1">
      <c r="G663" s="24"/>
      <c r="H663" s="24"/>
      <c r="I663" s="24"/>
    </row>
    <row r="664" ht="15.75" customHeight="1">
      <c r="G664" s="24"/>
      <c r="H664" s="24"/>
      <c r="I664" s="24"/>
    </row>
    <row r="665" ht="15.75" customHeight="1">
      <c r="G665" s="24"/>
      <c r="H665" s="24"/>
      <c r="I665" s="24"/>
    </row>
    <row r="666" ht="15.75" customHeight="1">
      <c r="G666" s="24"/>
      <c r="H666" s="24"/>
      <c r="I666" s="24"/>
    </row>
    <row r="667" ht="15.75" customHeight="1">
      <c r="G667" s="24"/>
      <c r="H667" s="24"/>
      <c r="I667" s="24"/>
    </row>
    <row r="668" ht="15.75" customHeight="1">
      <c r="G668" s="24"/>
      <c r="H668" s="24"/>
      <c r="I668" s="24"/>
    </row>
    <row r="669" ht="15.75" customHeight="1">
      <c r="G669" s="24"/>
      <c r="H669" s="24"/>
      <c r="I669" s="24"/>
    </row>
    <row r="670" ht="15.75" customHeight="1">
      <c r="G670" s="24"/>
      <c r="H670" s="24"/>
      <c r="I670" s="24"/>
    </row>
    <row r="671" ht="15.75" customHeight="1">
      <c r="G671" s="24"/>
      <c r="H671" s="24"/>
      <c r="I671" s="24"/>
    </row>
    <row r="672" ht="15.75" customHeight="1">
      <c r="G672" s="24"/>
      <c r="H672" s="24"/>
      <c r="I672" s="24"/>
    </row>
    <row r="673" ht="15.75" customHeight="1">
      <c r="G673" s="24"/>
      <c r="H673" s="24"/>
      <c r="I673" s="24"/>
    </row>
    <row r="674" ht="15.75" customHeight="1">
      <c r="G674" s="24"/>
      <c r="H674" s="24"/>
      <c r="I674" s="24"/>
    </row>
    <row r="675" ht="15.75" customHeight="1">
      <c r="G675" s="24"/>
      <c r="H675" s="24"/>
      <c r="I675" s="24"/>
    </row>
    <row r="676" ht="15.75" customHeight="1">
      <c r="G676" s="24"/>
      <c r="H676" s="24"/>
      <c r="I676" s="24"/>
    </row>
    <row r="677" ht="15.75" customHeight="1">
      <c r="G677" s="24"/>
      <c r="H677" s="24"/>
      <c r="I677" s="24"/>
    </row>
    <row r="678" ht="15.75" customHeight="1">
      <c r="G678" s="24"/>
      <c r="H678" s="24"/>
      <c r="I678" s="24"/>
    </row>
    <row r="679" ht="15.75" customHeight="1">
      <c r="G679" s="24"/>
      <c r="H679" s="24"/>
      <c r="I679" s="24"/>
    </row>
    <row r="680" ht="15.75" customHeight="1">
      <c r="G680" s="24"/>
      <c r="H680" s="24"/>
      <c r="I680" s="24"/>
    </row>
    <row r="681" ht="15.75" customHeight="1">
      <c r="G681" s="24"/>
      <c r="H681" s="24"/>
      <c r="I681" s="24"/>
    </row>
    <row r="682" ht="15.75" customHeight="1">
      <c r="G682" s="24"/>
      <c r="H682" s="24"/>
      <c r="I682" s="24"/>
    </row>
    <row r="683" ht="15.75" customHeight="1">
      <c r="G683" s="24"/>
      <c r="H683" s="24"/>
      <c r="I683" s="24"/>
    </row>
    <row r="684" ht="15.75" customHeight="1">
      <c r="G684" s="24"/>
      <c r="H684" s="24"/>
      <c r="I684" s="24"/>
    </row>
    <row r="685" ht="15.75" customHeight="1">
      <c r="G685" s="24"/>
      <c r="H685" s="24"/>
      <c r="I685" s="24"/>
    </row>
    <row r="686" ht="15.75" customHeight="1">
      <c r="G686" s="24"/>
      <c r="H686" s="24"/>
      <c r="I686" s="24"/>
    </row>
    <row r="687" ht="15.75" customHeight="1">
      <c r="G687" s="24"/>
      <c r="H687" s="24"/>
      <c r="I687" s="24"/>
    </row>
    <row r="688" ht="15.75" customHeight="1">
      <c r="G688" s="24"/>
      <c r="H688" s="24"/>
      <c r="I688" s="24"/>
    </row>
    <row r="689" ht="15.75" customHeight="1">
      <c r="G689" s="24"/>
      <c r="H689" s="24"/>
      <c r="I689" s="24"/>
    </row>
    <row r="690" ht="15.75" customHeight="1">
      <c r="G690" s="24"/>
      <c r="H690" s="24"/>
      <c r="I690" s="24"/>
    </row>
    <row r="691" ht="15.75" customHeight="1">
      <c r="G691" s="24"/>
      <c r="H691" s="24"/>
      <c r="I691" s="24"/>
    </row>
    <row r="692" ht="15.75" customHeight="1">
      <c r="G692" s="24"/>
      <c r="H692" s="24"/>
      <c r="I692" s="24"/>
    </row>
    <row r="693" ht="15.75" customHeight="1">
      <c r="G693" s="24"/>
      <c r="H693" s="24"/>
      <c r="I693" s="24"/>
    </row>
    <row r="694" ht="15.75" customHeight="1">
      <c r="G694" s="24"/>
      <c r="H694" s="24"/>
      <c r="I694" s="24"/>
    </row>
    <row r="695" ht="15.75" customHeight="1">
      <c r="G695" s="24"/>
      <c r="H695" s="24"/>
      <c r="I695" s="24"/>
    </row>
    <row r="696" ht="15.75" customHeight="1">
      <c r="G696" s="24"/>
      <c r="H696" s="24"/>
      <c r="I696" s="24"/>
    </row>
    <row r="697" ht="15.75" customHeight="1">
      <c r="G697" s="24"/>
      <c r="H697" s="24"/>
      <c r="I697" s="24"/>
    </row>
    <row r="698" ht="15.75" customHeight="1">
      <c r="G698" s="24"/>
      <c r="H698" s="24"/>
      <c r="I698" s="24"/>
    </row>
    <row r="699" ht="15.75" customHeight="1">
      <c r="G699" s="24"/>
      <c r="H699" s="24"/>
      <c r="I699" s="24"/>
    </row>
    <row r="700" ht="15.75" customHeight="1">
      <c r="G700" s="24"/>
      <c r="H700" s="24"/>
      <c r="I700" s="24"/>
    </row>
    <row r="701" ht="15.75" customHeight="1">
      <c r="G701" s="24"/>
      <c r="H701" s="24"/>
      <c r="I701" s="24"/>
    </row>
    <row r="702" ht="15.75" customHeight="1">
      <c r="G702" s="24"/>
      <c r="H702" s="24"/>
      <c r="I702" s="24"/>
    </row>
    <row r="703" ht="15.75" customHeight="1">
      <c r="G703" s="24"/>
      <c r="H703" s="24"/>
      <c r="I703" s="24"/>
    </row>
    <row r="704" ht="15.75" customHeight="1">
      <c r="G704" s="24"/>
      <c r="H704" s="24"/>
      <c r="I704" s="24"/>
    </row>
    <row r="705" ht="15.75" customHeight="1">
      <c r="G705" s="24"/>
      <c r="H705" s="24"/>
      <c r="I705" s="24"/>
    </row>
    <row r="706" ht="15.75" customHeight="1">
      <c r="G706" s="24"/>
      <c r="H706" s="24"/>
      <c r="I706" s="24"/>
    </row>
    <row r="707" ht="15.75" customHeight="1">
      <c r="G707" s="24"/>
      <c r="H707" s="24"/>
      <c r="I707" s="24"/>
    </row>
    <row r="708" ht="15.75" customHeight="1">
      <c r="G708" s="24"/>
      <c r="H708" s="24"/>
      <c r="I708" s="24"/>
    </row>
    <row r="709" ht="15.75" customHeight="1">
      <c r="G709" s="24"/>
      <c r="H709" s="24"/>
      <c r="I709" s="24"/>
    </row>
    <row r="710" ht="15.75" customHeight="1">
      <c r="G710" s="24"/>
      <c r="H710" s="24"/>
      <c r="I710" s="24"/>
    </row>
    <row r="711" ht="15.75" customHeight="1">
      <c r="G711" s="24"/>
      <c r="H711" s="24"/>
      <c r="I711" s="24"/>
    </row>
    <row r="712" ht="15.75" customHeight="1">
      <c r="G712" s="24"/>
      <c r="H712" s="24"/>
      <c r="I712" s="24"/>
    </row>
    <row r="713" ht="15.75" customHeight="1">
      <c r="G713" s="24"/>
      <c r="H713" s="24"/>
      <c r="I713" s="24"/>
    </row>
    <row r="714" ht="15.75" customHeight="1">
      <c r="G714" s="24"/>
      <c r="H714" s="24"/>
      <c r="I714" s="24"/>
    </row>
    <row r="715" ht="15.75" customHeight="1">
      <c r="G715" s="24"/>
      <c r="H715" s="24"/>
      <c r="I715" s="24"/>
    </row>
    <row r="716" ht="15.75" customHeight="1">
      <c r="G716" s="24"/>
      <c r="H716" s="24"/>
      <c r="I716" s="24"/>
    </row>
    <row r="717" ht="15.75" customHeight="1">
      <c r="G717" s="24"/>
      <c r="H717" s="24"/>
      <c r="I717" s="24"/>
    </row>
    <row r="718" ht="15.75" customHeight="1">
      <c r="G718" s="24"/>
      <c r="H718" s="24"/>
      <c r="I718" s="24"/>
    </row>
    <row r="719" ht="15.75" customHeight="1">
      <c r="G719" s="24"/>
      <c r="H719" s="24"/>
      <c r="I719" s="24"/>
    </row>
    <row r="720" ht="15.75" customHeight="1">
      <c r="G720" s="24"/>
      <c r="H720" s="24"/>
      <c r="I720" s="24"/>
    </row>
    <row r="721" ht="15.75" customHeight="1">
      <c r="G721" s="24"/>
      <c r="H721" s="24"/>
      <c r="I721" s="24"/>
    </row>
    <row r="722" ht="15.75" customHeight="1">
      <c r="G722" s="24"/>
      <c r="H722" s="24"/>
      <c r="I722" s="24"/>
    </row>
    <row r="723" ht="15.75" customHeight="1">
      <c r="G723" s="24"/>
      <c r="H723" s="24"/>
      <c r="I723" s="24"/>
    </row>
    <row r="724" ht="15.75" customHeight="1">
      <c r="G724" s="24"/>
      <c r="H724" s="24"/>
      <c r="I724" s="24"/>
    </row>
    <row r="725" ht="15.75" customHeight="1">
      <c r="G725" s="24"/>
      <c r="H725" s="24"/>
      <c r="I725" s="24"/>
    </row>
    <row r="726" ht="15.75" customHeight="1">
      <c r="G726" s="24"/>
      <c r="H726" s="24"/>
      <c r="I726" s="24"/>
    </row>
    <row r="727" ht="15.75" customHeight="1">
      <c r="G727" s="24"/>
      <c r="H727" s="24"/>
      <c r="I727" s="24"/>
    </row>
    <row r="728" ht="15.75" customHeight="1">
      <c r="G728" s="24"/>
      <c r="H728" s="24"/>
      <c r="I728" s="24"/>
    </row>
    <row r="729" ht="15.75" customHeight="1">
      <c r="G729" s="24"/>
      <c r="H729" s="24"/>
      <c r="I729" s="24"/>
    </row>
    <row r="730" ht="15.75" customHeight="1">
      <c r="G730" s="24"/>
      <c r="H730" s="24"/>
      <c r="I730" s="24"/>
    </row>
    <row r="731" ht="15.75" customHeight="1">
      <c r="G731" s="24"/>
      <c r="H731" s="24"/>
      <c r="I731" s="24"/>
    </row>
    <row r="732" ht="15.75" customHeight="1">
      <c r="G732" s="24"/>
      <c r="H732" s="24"/>
      <c r="I732" s="24"/>
    </row>
    <row r="733" ht="15.75" customHeight="1">
      <c r="G733" s="24"/>
      <c r="H733" s="24"/>
      <c r="I733" s="24"/>
    </row>
    <row r="734" ht="15.75" customHeight="1">
      <c r="G734" s="24"/>
      <c r="H734" s="24"/>
      <c r="I734" s="24"/>
    </row>
    <row r="735" ht="15.75" customHeight="1">
      <c r="G735" s="24"/>
      <c r="H735" s="24"/>
      <c r="I735" s="24"/>
    </row>
    <row r="736" ht="15.75" customHeight="1">
      <c r="G736" s="24"/>
      <c r="H736" s="24"/>
      <c r="I736" s="24"/>
    </row>
    <row r="737" ht="15.75" customHeight="1">
      <c r="G737" s="24"/>
      <c r="H737" s="24"/>
      <c r="I737" s="24"/>
    </row>
    <row r="738" ht="15.75" customHeight="1">
      <c r="G738" s="24"/>
      <c r="H738" s="24"/>
      <c r="I738" s="24"/>
    </row>
    <row r="739" ht="15.75" customHeight="1">
      <c r="G739" s="24"/>
      <c r="H739" s="24"/>
      <c r="I739" s="24"/>
    </row>
    <row r="740" ht="15.75" customHeight="1">
      <c r="G740" s="24"/>
      <c r="H740" s="24"/>
      <c r="I740" s="24"/>
    </row>
    <row r="741" ht="15.75" customHeight="1">
      <c r="G741" s="24"/>
      <c r="H741" s="24"/>
      <c r="I741" s="24"/>
    </row>
    <row r="742" ht="15.75" customHeight="1">
      <c r="G742" s="24"/>
      <c r="H742" s="24"/>
      <c r="I742" s="24"/>
    </row>
    <row r="743" ht="15.75" customHeight="1">
      <c r="G743" s="24"/>
      <c r="H743" s="24"/>
      <c r="I743" s="24"/>
    </row>
    <row r="744" ht="15.75" customHeight="1">
      <c r="G744" s="24"/>
      <c r="H744" s="24"/>
      <c r="I744" s="24"/>
    </row>
    <row r="745" ht="15.75" customHeight="1">
      <c r="G745" s="24"/>
      <c r="H745" s="24"/>
      <c r="I745" s="24"/>
    </row>
    <row r="746" ht="15.75" customHeight="1">
      <c r="G746" s="24"/>
      <c r="H746" s="24"/>
      <c r="I746" s="24"/>
    </row>
    <row r="747" ht="15.75" customHeight="1">
      <c r="G747" s="24"/>
      <c r="H747" s="24"/>
      <c r="I747" s="24"/>
    </row>
    <row r="748" ht="15.75" customHeight="1">
      <c r="G748" s="24"/>
      <c r="H748" s="24"/>
      <c r="I748" s="24"/>
    </row>
    <row r="749" ht="15.75" customHeight="1">
      <c r="G749" s="24"/>
      <c r="H749" s="24"/>
      <c r="I749" s="24"/>
    </row>
    <row r="750" ht="15.75" customHeight="1">
      <c r="G750" s="24"/>
      <c r="H750" s="24"/>
      <c r="I750" s="24"/>
    </row>
    <row r="751" ht="15.75" customHeight="1">
      <c r="G751" s="24"/>
      <c r="H751" s="24"/>
      <c r="I751" s="24"/>
    </row>
    <row r="752" ht="15.75" customHeight="1">
      <c r="G752" s="24"/>
      <c r="H752" s="24"/>
      <c r="I752" s="24"/>
    </row>
    <row r="753" ht="15.75" customHeight="1">
      <c r="G753" s="24"/>
      <c r="H753" s="24"/>
      <c r="I753" s="24"/>
    </row>
    <row r="754" ht="15.75" customHeight="1">
      <c r="G754" s="24"/>
      <c r="H754" s="24"/>
      <c r="I754" s="24"/>
    </row>
    <row r="755" ht="15.75" customHeight="1">
      <c r="G755" s="24"/>
      <c r="H755" s="24"/>
      <c r="I755" s="24"/>
    </row>
    <row r="756" ht="15.75" customHeight="1">
      <c r="G756" s="24"/>
      <c r="H756" s="24"/>
      <c r="I756" s="24"/>
    </row>
    <row r="757" ht="15.75" customHeight="1">
      <c r="G757" s="24"/>
      <c r="H757" s="24"/>
      <c r="I757" s="24"/>
    </row>
    <row r="758" ht="15.75" customHeight="1">
      <c r="G758" s="24"/>
      <c r="H758" s="24"/>
      <c r="I758" s="24"/>
    </row>
    <row r="759" ht="15.75" customHeight="1">
      <c r="G759" s="24"/>
      <c r="H759" s="24"/>
      <c r="I759" s="24"/>
    </row>
    <row r="760" ht="15.75" customHeight="1">
      <c r="G760" s="24"/>
      <c r="H760" s="24"/>
      <c r="I760" s="24"/>
    </row>
    <row r="761" ht="15.75" customHeight="1">
      <c r="G761" s="24"/>
      <c r="H761" s="24"/>
      <c r="I761" s="24"/>
    </row>
    <row r="762" ht="15.75" customHeight="1">
      <c r="G762" s="24"/>
      <c r="H762" s="24"/>
      <c r="I762" s="24"/>
    </row>
    <row r="763" ht="15.75" customHeight="1">
      <c r="G763" s="24"/>
      <c r="H763" s="24"/>
      <c r="I763" s="24"/>
    </row>
    <row r="764" ht="15.75" customHeight="1">
      <c r="G764" s="24"/>
      <c r="H764" s="24"/>
      <c r="I764" s="24"/>
    </row>
    <row r="765" ht="15.75" customHeight="1">
      <c r="G765" s="24"/>
      <c r="H765" s="24"/>
      <c r="I765" s="24"/>
    </row>
    <row r="766" ht="15.75" customHeight="1">
      <c r="G766" s="24"/>
      <c r="H766" s="24"/>
      <c r="I766" s="24"/>
    </row>
    <row r="767" ht="15.75" customHeight="1">
      <c r="G767" s="24"/>
      <c r="H767" s="24"/>
      <c r="I767" s="24"/>
    </row>
    <row r="768" ht="15.75" customHeight="1">
      <c r="G768" s="24"/>
      <c r="H768" s="24"/>
      <c r="I768" s="24"/>
    </row>
    <row r="769" ht="15.75" customHeight="1">
      <c r="G769" s="24"/>
      <c r="H769" s="24"/>
      <c r="I769" s="24"/>
    </row>
    <row r="770" ht="15.75" customHeight="1">
      <c r="G770" s="24"/>
      <c r="H770" s="24"/>
      <c r="I770" s="24"/>
    </row>
    <row r="771" ht="15.75" customHeight="1">
      <c r="G771" s="24"/>
      <c r="H771" s="24"/>
      <c r="I771" s="24"/>
    </row>
    <row r="772" ht="15.75" customHeight="1">
      <c r="G772" s="24"/>
      <c r="H772" s="24"/>
      <c r="I772" s="24"/>
    </row>
    <row r="773" ht="15.75" customHeight="1">
      <c r="G773" s="24"/>
      <c r="H773" s="24"/>
      <c r="I773" s="24"/>
    </row>
    <row r="774" ht="15.75" customHeight="1">
      <c r="G774" s="24"/>
      <c r="H774" s="24"/>
      <c r="I774" s="24"/>
    </row>
    <row r="775" ht="15.75" customHeight="1">
      <c r="G775" s="24"/>
      <c r="H775" s="24"/>
      <c r="I775" s="24"/>
    </row>
    <row r="776" ht="15.75" customHeight="1">
      <c r="G776" s="24"/>
      <c r="H776" s="24"/>
      <c r="I776" s="24"/>
    </row>
    <row r="777" ht="15.75" customHeight="1">
      <c r="G777" s="24"/>
      <c r="H777" s="24"/>
      <c r="I777" s="24"/>
    </row>
    <row r="778" ht="15.75" customHeight="1">
      <c r="G778" s="24"/>
      <c r="H778" s="24"/>
      <c r="I778" s="24"/>
    </row>
    <row r="779" ht="15.75" customHeight="1">
      <c r="G779" s="24"/>
      <c r="H779" s="24"/>
      <c r="I779" s="24"/>
    </row>
    <row r="780" ht="15.75" customHeight="1">
      <c r="G780" s="24"/>
      <c r="H780" s="24"/>
      <c r="I780" s="24"/>
    </row>
    <row r="781" ht="15.75" customHeight="1">
      <c r="G781" s="24"/>
      <c r="H781" s="24"/>
      <c r="I781" s="24"/>
    </row>
    <row r="782" ht="15.75" customHeight="1">
      <c r="G782" s="24"/>
      <c r="H782" s="24"/>
      <c r="I782" s="24"/>
    </row>
    <row r="783" ht="15.75" customHeight="1">
      <c r="G783" s="24"/>
      <c r="H783" s="24"/>
      <c r="I783" s="24"/>
    </row>
    <row r="784" ht="15.75" customHeight="1">
      <c r="G784" s="24"/>
      <c r="H784" s="24"/>
      <c r="I784" s="24"/>
    </row>
    <row r="785" ht="15.75" customHeight="1">
      <c r="G785" s="24"/>
      <c r="H785" s="24"/>
      <c r="I785" s="24"/>
    </row>
    <row r="786" ht="15.75" customHeight="1">
      <c r="G786" s="24"/>
      <c r="H786" s="24"/>
      <c r="I786" s="24"/>
    </row>
    <row r="787" ht="15.75" customHeight="1">
      <c r="G787" s="24"/>
      <c r="H787" s="24"/>
      <c r="I787" s="24"/>
    </row>
    <row r="788" ht="15.75" customHeight="1">
      <c r="G788" s="24"/>
      <c r="H788" s="24"/>
      <c r="I788" s="24"/>
    </row>
    <row r="789" ht="15.75" customHeight="1">
      <c r="G789" s="24"/>
      <c r="H789" s="24"/>
      <c r="I789" s="24"/>
    </row>
    <row r="790" ht="15.75" customHeight="1">
      <c r="G790" s="24"/>
      <c r="H790" s="24"/>
      <c r="I790" s="24"/>
    </row>
    <row r="791" ht="15.75" customHeight="1">
      <c r="G791" s="24"/>
      <c r="H791" s="24"/>
      <c r="I791" s="24"/>
    </row>
    <row r="792" ht="15.75" customHeight="1">
      <c r="G792" s="24"/>
      <c r="H792" s="24"/>
      <c r="I792" s="24"/>
    </row>
    <row r="793" ht="15.75" customHeight="1">
      <c r="G793" s="24"/>
      <c r="H793" s="24"/>
      <c r="I793" s="24"/>
    </row>
    <row r="794" ht="15.75" customHeight="1">
      <c r="G794" s="24"/>
      <c r="H794" s="24"/>
      <c r="I794" s="24"/>
    </row>
    <row r="795" ht="15.75" customHeight="1">
      <c r="G795" s="24"/>
      <c r="H795" s="24"/>
      <c r="I795" s="24"/>
    </row>
    <row r="796" ht="15.75" customHeight="1">
      <c r="G796" s="24"/>
      <c r="H796" s="24"/>
      <c r="I796" s="24"/>
    </row>
    <row r="797" ht="15.75" customHeight="1">
      <c r="G797" s="24"/>
      <c r="H797" s="24"/>
      <c r="I797" s="24"/>
    </row>
    <row r="798" ht="15.75" customHeight="1">
      <c r="G798" s="24"/>
      <c r="H798" s="24"/>
      <c r="I798" s="24"/>
    </row>
    <row r="799" ht="15.75" customHeight="1">
      <c r="G799" s="24"/>
      <c r="H799" s="24"/>
      <c r="I799" s="24"/>
    </row>
    <row r="800" ht="15.75" customHeight="1">
      <c r="G800" s="24"/>
      <c r="H800" s="24"/>
      <c r="I800" s="24"/>
    </row>
    <row r="801" ht="15.75" customHeight="1">
      <c r="G801" s="24"/>
      <c r="H801" s="24"/>
      <c r="I801" s="24"/>
    </row>
    <row r="802" ht="15.75" customHeight="1">
      <c r="G802" s="24"/>
      <c r="H802" s="24"/>
      <c r="I802" s="24"/>
    </row>
    <row r="803" ht="15.75" customHeight="1">
      <c r="G803" s="24"/>
      <c r="H803" s="24"/>
      <c r="I803" s="24"/>
    </row>
    <row r="804" ht="15.75" customHeight="1">
      <c r="G804" s="24"/>
      <c r="H804" s="24"/>
      <c r="I804" s="24"/>
    </row>
    <row r="805" ht="15.75" customHeight="1">
      <c r="G805" s="24"/>
      <c r="H805" s="24"/>
      <c r="I805" s="24"/>
    </row>
    <row r="806" ht="15.75" customHeight="1">
      <c r="G806" s="24"/>
      <c r="H806" s="24"/>
      <c r="I806" s="24"/>
    </row>
    <row r="807" ht="15.75" customHeight="1">
      <c r="G807" s="24"/>
      <c r="H807" s="24"/>
      <c r="I807" s="24"/>
    </row>
    <row r="808" ht="15.75" customHeight="1">
      <c r="G808" s="24"/>
      <c r="H808" s="24"/>
      <c r="I808" s="24"/>
    </row>
    <row r="809" ht="15.75" customHeight="1">
      <c r="G809" s="24"/>
      <c r="H809" s="24"/>
      <c r="I809" s="24"/>
    </row>
    <row r="810" ht="15.75" customHeight="1">
      <c r="G810" s="24"/>
      <c r="H810" s="24"/>
      <c r="I810" s="24"/>
    </row>
    <row r="811" ht="15.75" customHeight="1">
      <c r="G811" s="24"/>
      <c r="H811" s="24"/>
      <c r="I811" s="24"/>
    </row>
    <row r="812" ht="15.75" customHeight="1">
      <c r="G812" s="24"/>
      <c r="H812" s="24"/>
      <c r="I812" s="24"/>
    </row>
    <row r="813" ht="15.75" customHeight="1">
      <c r="G813" s="24"/>
      <c r="H813" s="24"/>
      <c r="I813" s="24"/>
    </row>
    <row r="814" ht="15.75" customHeight="1">
      <c r="G814" s="24"/>
      <c r="H814" s="24"/>
      <c r="I814" s="24"/>
    </row>
    <row r="815" ht="15.75" customHeight="1">
      <c r="G815" s="24"/>
      <c r="H815" s="24"/>
      <c r="I815" s="24"/>
    </row>
    <row r="816" ht="15.75" customHeight="1">
      <c r="G816" s="24"/>
      <c r="H816" s="24"/>
      <c r="I816" s="24"/>
    </row>
    <row r="817" ht="15.75" customHeight="1">
      <c r="G817" s="24"/>
      <c r="H817" s="24"/>
      <c r="I817" s="24"/>
    </row>
    <row r="818" ht="15.75" customHeight="1">
      <c r="G818" s="24"/>
      <c r="H818" s="24"/>
      <c r="I818" s="24"/>
    </row>
    <row r="819" ht="15.75" customHeight="1">
      <c r="G819" s="24"/>
      <c r="H819" s="24"/>
      <c r="I819" s="24"/>
    </row>
    <row r="820" ht="15.75" customHeight="1">
      <c r="G820" s="24"/>
      <c r="H820" s="24"/>
      <c r="I820" s="24"/>
    </row>
    <row r="821" ht="15.75" customHeight="1">
      <c r="G821" s="24"/>
      <c r="H821" s="24"/>
      <c r="I821" s="24"/>
    </row>
    <row r="822" ht="15.75" customHeight="1">
      <c r="G822" s="24"/>
      <c r="H822" s="24"/>
      <c r="I822" s="24"/>
    </row>
    <row r="823" ht="15.75" customHeight="1">
      <c r="G823" s="24"/>
      <c r="H823" s="24"/>
      <c r="I823" s="24"/>
    </row>
    <row r="824" ht="15.75" customHeight="1">
      <c r="G824" s="24"/>
      <c r="H824" s="24"/>
      <c r="I824" s="24"/>
    </row>
    <row r="825" ht="15.75" customHeight="1">
      <c r="G825" s="24"/>
      <c r="H825" s="24"/>
      <c r="I825" s="24"/>
    </row>
    <row r="826" ht="15.75" customHeight="1">
      <c r="G826" s="24"/>
      <c r="H826" s="24"/>
      <c r="I826" s="24"/>
    </row>
    <row r="827" ht="15.75" customHeight="1">
      <c r="G827" s="24"/>
      <c r="H827" s="24"/>
      <c r="I827" s="24"/>
    </row>
    <row r="828" ht="15.75" customHeight="1">
      <c r="G828" s="24"/>
      <c r="H828" s="24"/>
      <c r="I828" s="24"/>
    </row>
    <row r="829" ht="15.75" customHeight="1">
      <c r="G829" s="24"/>
      <c r="H829" s="24"/>
      <c r="I829" s="24"/>
    </row>
    <row r="830" ht="15.75" customHeight="1">
      <c r="G830" s="24"/>
      <c r="H830" s="24"/>
      <c r="I830" s="24"/>
    </row>
    <row r="831" ht="15.75" customHeight="1">
      <c r="G831" s="24"/>
      <c r="H831" s="24"/>
      <c r="I831" s="24"/>
    </row>
    <row r="832" ht="15.75" customHeight="1">
      <c r="G832" s="24"/>
      <c r="H832" s="24"/>
      <c r="I832" s="24"/>
    </row>
    <row r="833" ht="15.75" customHeight="1">
      <c r="G833" s="24"/>
      <c r="H833" s="24"/>
      <c r="I833" s="24"/>
    </row>
    <row r="834" ht="15.75" customHeight="1">
      <c r="G834" s="24"/>
      <c r="H834" s="24"/>
      <c r="I834" s="24"/>
    </row>
    <row r="835" ht="15.75" customHeight="1">
      <c r="G835" s="24"/>
      <c r="H835" s="24"/>
      <c r="I835" s="24"/>
    </row>
    <row r="836" ht="15.75" customHeight="1">
      <c r="G836" s="24"/>
      <c r="H836" s="24"/>
      <c r="I836" s="24"/>
    </row>
    <row r="837" ht="15.75" customHeight="1">
      <c r="G837" s="24"/>
      <c r="H837" s="24"/>
      <c r="I837" s="24"/>
    </row>
    <row r="838" ht="15.75" customHeight="1">
      <c r="G838" s="24"/>
      <c r="H838" s="24"/>
      <c r="I838" s="24"/>
    </row>
    <row r="839" ht="15.75" customHeight="1">
      <c r="G839" s="24"/>
      <c r="H839" s="24"/>
      <c r="I839" s="24"/>
    </row>
    <row r="840" ht="15.75" customHeight="1">
      <c r="G840" s="24"/>
      <c r="H840" s="24"/>
      <c r="I840" s="24"/>
    </row>
    <row r="841" ht="15.75" customHeight="1">
      <c r="G841" s="24"/>
      <c r="H841" s="24"/>
      <c r="I841" s="24"/>
    </row>
    <row r="842" ht="15.75" customHeight="1">
      <c r="G842" s="24"/>
      <c r="H842" s="24"/>
      <c r="I842" s="24"/>
    </row>
    <row r="843" ht="15.75" customHeight="1">
      <c r="G843" s="24"/>
      <c r="H843" s="24"/>
      <c r="I843" s="24"/>
    </row>
    <row r="844" ht="15.75" customHeight="1">
      <c r="G844" s="24"/>
      <c r="H844" s="24"/>
      <c r="I844" s="24"/>
    </row>
    <row r="845" ht="15.75" customHeight="1">
      <c r="G845" s="24"/>
      <c r="H845" s="24"/>
      <c r="I845" s="24"/>
    </row>
    <row r="846" ht="15.75" customHeight="1">
      <c r="G846" s="24"/>
      <c r="H846" s="24"/>
      <c r="I846" s="24"/>
    </row>
    <row r="847" ht="15.75" customHeight="1">
      <c r="G847" s="24"/>
      <c r="H847" s="24"/>
      <c r="I847" s="24"/>
    </row>
    <row r="848" ht="15.75" customHeight="1">
      <c r="G848" s="24"/>
      <c r="H848" s="24"/>
      <c r="I848" s="24"/>
    </row>
    <row r="849" ht="15.75" customHeight="1">
      <c r="G849" s="24"/>
      <c r="H849" s="24"/>
      <c r="I849" s="24"/>
    </row>
    <row r="850" ht="15.75" customHeight="1">
      <c r="G850" s="24"/>
      <c r="H850" s="24"/>
      <c r="I850" s="24"/>
    </row>
    <row r="851" ht="15.75" customHeight="1">
      <c r="G851" s="24"/>
      <c r="H851" s="24"/>
      <c r="I851" s="24"/>
    </row>
    <row r="852" ht="15.75" customHeight="1">
      <c r="G852" s="24"/>
      <c r="H852" s="24"/>
      <c r="I852" s="24"/>
    </row>
    <row r="853" ht="15.75" customHeight="1">
      <c r="G853" s="24"/>
      <c r="H853" s="24"/>
      <c r="I853" s="24"/>
    </row>
    <row r="854" ht="15.75" customHeight="1">
      <c r="G854" s="24"/>
      <c r="H854" s="24"/>
      <c r="I854" s="24"/>
    </row>
    <row r="855" ht="15.75" customHeight="1">
      <c r="G855" s="24"/>
      <c r="H855" s="24"/>
      <c r="I855" s="24"/>
    </row>
    <row r="856" ht="15.75" customHeight="1">
      <c r="G856" s="24"/>
      <c r="H856" s="24"/>
      <c r="I856" s="24"/>
    </row>
    <row r="857" ht="15.75" customHeight="1">
      <c r="G857" s="24"/>
      <c r="H857" s="24"/>
      <c r="I857" s="24"/>
    </row>
    <row r="858" ht="15.75" customHeight="1">
      <c r="G858" s="24"/>
      <c r="H858" s="24"/>
      <c r="I858" s="24"/>
    </row>
    <row r="859" ht="15.75" customHeight="1">
      <c r="G859" s="24"/>
      <c r="H859" s="24"/>
      <c r="I859" s="24"/>
    </row>
    <row r="860" ht="15.75" customHeight="1">
      <c r="G860" s="24"/>
      <c r="H860" s="24"/>
      <c r="I860" s="24"/>
    </row>
    <row r="861" ht="15.75" customHeight="1">
      <c r="G861" s="24"/>
      <c r="H861" s="24"/>
      <c r="I861" s="24"/>
    </row>
    <row r="862" ht="15.75" customHeight="1">
      <c r="G862" s="24"/>
      <c r="H862" s="24"/>
      <c r="I862" s="24"/>
    </row>
    <row r="863" ht="15.75" customHeight="1">
      <c r="G863" s="24"/>
      <c r="H863" s="24"/>
      <c r="I863" s="24"/>
    </row>
    <row r="864" ht="15.75" customHeight="1">
      <c r="G864" s="24"/>
      <c r="H864" s="24"/>
      <c r="I864" s="24"/>
    </row>
    <row r="865" ht="15.75" customHeight="1">
      <c r="G865" s="24"/>
      <c r="H865" s="24"/>
      <c r="I865" s="24"/>
    </row>
    <row r="866" ht="15.75" customHeight="1">
      <c r="G866" s="24"/>
      <c r="H866" s="24"/>
      <c r="I866" s="24"/>
    </row>
    <row r="867" ht="15.75" customHeight="1">
      <c r="G867" s="24"/>
      <c r="H867" s="24"/>
      <c r="I867" s="24"/>
    </row>
    <row r="868" ht="15.75" customHeight="1">
      <c r="G868" s="24"/>
      <c r="H868" s="24"/>
      <c r="I868" s="24"/>
    </row>
    <row r="869" ht="15.75" customHeight="1">
      <c r="G869" s="24"/>
      <c r="H869" s="24"/>
      <c r="I869" s="24"/>
    </row>
    <row r="870" ht="15.75" customHeight="1">
      <c r="G870" s="24"/>
      <c r="H870" s="24"/>
      <c r="I870" s="24"/>
    </row>
    <row r="871" ht="15.75" customHeight="1">
      <c r="G871" s="24"/>
      <c r="H871" s="24"/>
      <c r="I871" s="24"/>
    </row>
    <row r="872" ht="15.75" customHeight="1">
      <c r="G872" s="24"/>
      <c r="H872" s="24"/>
      <c r="I872" s="24"/>
    </row>
    <row r="873" ht="15.75" customHeight="1">
      <c r="G873" s="24"/>
      <c r="H873" s="24"/>
      <c r="I873" s="24"/>
    </row>
    <row r="874" ht="15.75" customHeight="1">
      <c r="G874" s="24"/>
      <c r="H874" s="24"/>
      <c r="I874" s="24"/>
    </row>
    <row r="875" ht="15.75" customHeight="1">
      <c r="G875" s="24"/>
      <c r="H875" s="24"/>
      <c r="I875" s="24"/>
    </row>
    <row r="876" ht="15.75" customHeight="1">
      <c r="G876" s="24"/>
      <c r="H876" s="24"/>
      <c r="I876" s="24"/>
    </row>
    <row r="877" ht="15.75" customHeight="1">
      <c r="G877" s="24"/>
      <c r="H877" s="24"/>
      <c r="I877" s="24"/>
    </row>
    <row r="878" ht="15.75" customHeight="1">
      <c r="G878" s="24"/>
      <c r="H878" s="24"/>
      <c r="I878" s="24"/>
    </row>
    <row r="879" ht="15.75" customHeight="1">
      <c r="G879" s="24"/>
      <c r="H879" s="24"/>
      <c r="I879" s="24"/>
    </row>
    <row r="880" ht="15.75" customHeight="1">
      <c r="G880" s="24"/>
      <c r="H880" s="24"/>
      <c r="I880" s="24"/>
    </row>
    <row r="881" ht="15.75" customHeight="1">
      <c r="G881" s="24"/>
      <c r="H881" s="24"/>
      <c r="I881" s="24"/>
    </row>
    <row r="882" ht="15.75" customHeight="1">
      <c r="G882" s="24"/>
      <c r="H882" s="24"/>
      <c r="I882" s="24"/>
    </row>
    <row r="883" ht="15.75" customHeight="1">
      <c r="G883" s="24"/>
      <c r="H883" s="24"/>
      <c r="I883" s="24"/>
    </row>
    <row r="884" ht="15.75" customHeight="1">
      <c r="G884" s="24"/>
      <c r="H884" s="24"/>
      <c r="I884" s="24"/>
    </row>
    <row r="885" ht="15.75" customHeight="1">
      <c r="G885" s="24"/>
      <c r="H885" s="24"/>
      <c r="I885" s="24"/>
    </row>
    <row r="886" ht="15.75" customHeight="1">
      <c r="G886" s="24"/>
      <c r="H886" s="24"/>
      <c r="I886" s="24"/>
    </row>
    <row r="887" ht="15.75" customHeight="1">
      <c r="G887" s="24"/>
      <c r="H887" s="24"/>
      <c r="I887" s="24"/>
    </row>
    <row r="888" ht="15.75" customHeight="1">
      <c r="G888" s="24"/>
      <c r="H888" s="24"/>
      <c r="I888" s="24"/>
    </row>
    <row r="889" ht="15.75" customHeight="1">
      <c r="G889" s="24"/>
      <c r="H889" s="24"/>
      <c r="I889" s="24"/>
    </row>
    <row r="890" ht="15.75" customHeight="1">
      <c r="G890" s="24"/>
      <c r="H890" s="24"/>
      <c r="I890" s="24"/>
    </row>
    <row r="891" ht="15.75" customHeight="1">
      <c r="G891" s="24"/>
      <c r="H891" s="24"/>
      <c r="I891" s="24"/>
    </row>
    <row r="892" ht="15.75" customHeight="1">
      <c r="G892" s="24"/>
      <c r="H892" s="24"/>
      <c r="I892" s="24"/>
    </row>
    <row r="893" ht="15.75" customHeight="1">
      <c r="G893" s="24"/>
      <c r="H893" s="24"/>
      <c r="I893" s="24"/>
    </row>
    <row r="894" ht="15.75" customHeight="1">
      <c r="G894" s="24"/>
      <c r="H894" s="24"/>
      <c r="I894" s="24"/>
    </row>
    <row r="895" ht="15.75" customHeight="1">
      <c r="G895" s="24"/>
      <c r="H895" s="24"/>
      <c r="I895" s="24"/>
    </row>
    <row r="896" ht="15.75" customHeight="1">
      <c r="G896" s="24"/>
      <c r="H896" s="24"/>
      <c r="I896" s="24"/>
    </row>
    <row r="897" ht="15.75" customHeight="1">
      <c r="G897" s="24"/>
      <c r="H897" s="24"/>
      <c r="I897" s="24"/>
    </row>
    <row r="898" ht="15.75" customHeight="1">
      <c r="G898" s="24"/>
      <c r="H898" s="24"/>
      <c r="I898" s="24"/>
    </row>
    <row r="899" ht="15.75" customHeight="1">
      <c r="G899" s="24"/>
      <c r="H899" s="24"/>
      <c r="I899" s="24"/>
    </row>
    <row r="900" ht="15.75" customHeight="1">
      <c r="G900" s="24"/>
      <c r="H900" s="24"/>
      <c r="I900" s="24"/>
    </row>
    <row r="901" ht="15.75" customHeight="1">
      <c r="G901" s="24"/>
      <c r="H901" s="24"/>
      <c r="I901" s="24"/>
    </row>
    <row r="902" ht="15.75" customHeight="1">
      <c r="G902" s="24"/>
      <c r="H902" s="24"/>
      <c r="I902" s="24"/>
    </row>
    <row r="903" ht="15.75" customHeight="1">
      <c r="G903" s="24"/>
      <c r="H903" s="24"/>
      <c r="I903" s="24"/>
    </row>
    <row r="904" ht="15.75" customHeight="1">
      <c r="G904" s="24"/>
      <c r="H904" s="24"/>
      <c r="I904" s="24"/>
    </row>
    <row r="905" ht="15.75" customHeight="1">
      <c r="G905" s="24"/>
      <c r="H905" s="24"/>
      <c r="I905" s="24"/>
    </row>
    <row r="906" ht="15.75" customHeight="1">
      <c r="G906" s="24"/>
      <c r="H906" s="24"/>
      <c r="I906" s="24"/>
    </row>
    <row r="907" ht="15.75" customHeight="1">
      <c r="G907" s="24"/>
      <c r="H907" s="24"/>
      <c r="I907" s="24"/>
    </row>
    <row r="908" ht="15.75" customHeight="1">
      <c r="G908" s="24"/>
      <c r="H908" s="24"/>
      <c r="I908" s="24"/>
    </row>
    <row r="909" ht="15.75" customHeight="1">
      <c r="G909" s="24"/>
      <c r="H909" s="24"/>
      <c r="I909" s="24"/>
    </row>
    <row r="910" ht="15.75" customHeight="1">
      <c r="G910" s="24"/>
      <c r="H910" s="24"/>
      <c r="I910" s="24"/>
    </row>
    <row r="911" ht="15.75" customHeight="1">
      <c r="G911" s="24"/>
      <c r="H911" s="24"/>
      <c r="I911" s="24"/>
    </row>
    <row r="912" ht="15.75" customHeight="1">
      <c r="G912" s="24"/>
      <c r="H912" s="24"/>
      <c r="I912" s="24"/>
    </row>
    <row r="913" ht="15.75" customHeight="1">
      <c r="G913" s="24"/>
      <c r="H913" s="24"/>
      <c r="I913" s="24"/>
    </row>
    <row r="914" ht="15.75" customHeight="1">
      <c r="G914" s="24"/>
      <c r="H914" s="24"/>
      <c r="I914" s="24"/>
    </row>
    <row r="915" ht="15.75" customHeight="1">
      <c r="G915" s="24"/>
      <c r="H915" s="24"/>
      <c r="I915" s="24"/>
    </row>
    <row r="916" ht="15.75" customHeight="1">
      <c r="G916" s="24"/>
      <c r="H916" s="24"/>
      <c r="I916" s="24"/>
    </row>
    <row r="917" ht="15.75" customHeight="1">
      <c r="G917" s="24"/>
      <c r="H917" s="24"/>
      <c r="I917" s="24"/>
    </row>
    <row r="918" ht="15.75" customHeight="1">
      <c r="G918" s="24"/>
      <c r="H918" s="24"/>
      <c r="I918" s="24"/>
    </row>
    <row r="919" ht="15.75" customHeight="1">
      <c r="G919" s="24"/>
      <c r="H919" s="24"/>
      <c r="I919" s="24"/>
    </row>
    <row r="920" ht="15.75" customHeight="1">
      <c r="G920" s="24"/>
      <c r="H920" s="24"/>
      <c r="I920" s="24"/>
    </row>
    <row r="921" ht="15.75" customHeight="1">
      <c r="G921" s="24"/>
      <c r="H921" s="24"/>
      <c r="I921" s="24"/>
    </row>
    <row r="922" ht="15.75" customHeight="1">
      <c r="G922" s="24"/>
      <c r="H922" s="24"/>
      <c r="I922" s="24"/>
    </row>
    <row r="923" ht="15.75" customHeight="1">
      <c r="G923" s="24"/>
      <c r="H923" s="24"/>
      <c r="I923" s="24"/>
    </row>
    <row r="924" ht="15.75" customHeight="1">
      <c r="G924" s="24"/>
      <c r="H924" s="24"/>
      <c r="I924" s="24"/>
    </row>
    <row r="925" ht="15.75" customHeight="1">
      <c r="G925" s="24"/>
      <c r="H925" s="24"/>
      <c r="I925" s="24"/>
    </row>
    <row r="926" ht="15.75" customHeight="1">
      <c r="G926" s="24"/>
      <c r="H926" s="24"/>
      <c r="I926" s="24"/>
    </row>
    <row r="927" ht="15.75" customHeight="1">
      <c r="G927" s="24"/>
      <c r="H927" s="24"/>
      <c r="I927" s="24"/>
    </row>
    <row r="928" ht="15.75" customHeight="1">
      <c r="G928" s="24"/>
      <c r="H928" s="24"/>
      <c r="I928" s="24"/>
    </row>
    <row r="929" ht="15.75" customHeight="1">
      <c r="G929" s="24"/>
      <c r="H929" s="24"/>
      <c r="I929" s="24"/>
    </row>
    <row r="930" ht="15.75" customHeight="1">
      <c r="G930" s="24"/>
      <c r="H930" s="24"/>
      <c r="I930" s="24"/>
    </row>
    <row r="931" ht="15.75" customHeight="1">
      <c r="G931" s="24"/>
      <c r="H931" s="24"/>
      <c r="I931" s="24"/>
    </row>
    <row r="932" ht="15.75" customHeight="1">
      <c r="G932" s="24"/>
      <c r="H932" s="24"/>
      <c r="I932" s="24"/>
    </row>
    <row r="933" ht="15.75" customHeight="1">
      <c r="G933" s="24"/>
      <c r="H933" s="24"/>
      <c r="I933" s="24"/>
    </row>
    <row r="934" ht="15.75" customHeight="1">
      <c r="G934" s="24"/>
      <c r="H934" s="24"/>
      <c r="I934" s="24"/>
    </row>
    <row r="935" ht="15.75" customHeight="1">
      <c r="G935" s="24"/>
      <c r="H935" s="24"/>
      <c r="I935" s="24"/>
    </row>
    <row r="936" ht="15.75" customHeight="1">
      <c r="G936" s="24"/>
      <c r="H936" s="24"/>
      <c r="I936" s="24"/>
    </row>
    <row r="937" ht="15.75" customHeight="1">
      <c r="G937" s="24"/>
      <c r="H937" s="24"/>
      <c r="I937" s="24"/>
    </row>
    <row r="938" ht="15.75" customHeight="1">
      <c r="G938" s="24"/>
      <c r="H938" s="24"/>
      <c r="I938" s="24"/>
    </row>
    <row r="939" ht="15.75" customHeight="1">
      <c r="G939" s="24"/>
      <c r="H939" s="24"/>
      <c r="I939" s="24"/>
    </row>
    <row r="940" ht="15.75" customHeight="1">
      <c r="G940" s="24"/>
      <c r="H940" s="24"/>
      <c r="I940" s="24"/>
    </row>
    <row r="941" ht="15.75" customHeight="1">
      <c r="G941" s="24"/>
      <c r="H941" s="24"/>
      <c r="I941" s="24"/>
    </row>
    <row r="942" ht="15.75" customHeight="1">
      <c r="G942" s="24"/>
      <c r="H942" s="24"/>
      <c r="I942" s="24"/>
    </row>
    <row r="943" ht="15.75" customHeight="1">
      <c r="G943" s="24"/>
      <c r="H943" s="24"/>
      <c r="I943" s="24"/>
    </row>
    <row r="944" ht="15.75" customHeight="1">
      <c r="G944" s="24"/>
      <c r="H944" s="24"/>
      <c r="I944" s="24"/>
    </row>
    <row r="945" ht="15.75" customHeight="1">
      <c r="G945" s="24"/>
      <c r="H945" s="24"/>
      <c r="I945" s="24"/>
    </row>
    <row r="946" ht="15.75" customHeight="1">
      <c r="G946" s="24"/>
      <c r="H946" s="24"/>
      <c r="I946" s="24"/>
    </row>
    <row r="947" ht="15.75" customHeight="1">
      <c r="G947" s="24"/>
      <c r="H947" s="24"/>
      <c r="I947" s="24"/>
    </row>
    <row r="948" ht="15.75" customHeight="1">
      <c r="G948" s="24"/>
      <c r="H948" s="24"/>
      <c r="I948" s="24"/>
    </row>
    <row r="949" ht="15.75" customHeight="1">
      <c r="G949" s="24"/>
      <c r="H949" s="24"/>
      <c r="I949" s="24"/>
    </row>
    <row r="950" ht="15.75" customHeight="1">
      <c r="G950" s="24"/>
      <c r="H950" s="24"/>
      <c r="I950" s="24"/>
    </row>
    <row r="951" ht="15.75" customHeight="1">
      <c r="G951" s="24"/>
      <c r="H951" s="24"/>
      <c r="I951" s="24"/>
    </row>
    <row r="952" ht="15.75" customHeight="1">
      <c r="G952" s="24"/>
      <c r="H952" s="24"/>
      <c r="I952" s="24"/>
    </row>
    <row r="953" ht="15.75" customHeight="1">
      <c r="G953" s="24"/>
      <c r="H953" s="24"/>
      <c r="I953" s="24"/>
    </row>
    <row r="954" ht="15.75" customHeight="1">
      <c r="G954" s="24"/>
      <c r="H954" s="24"/>
      <c r="I954" s="24"/>
    </row>
    <row r="955" ht="15.75" customHeight="1">
      <c r="G955" s="24"/>
      <c r="H955" s="24"/>
      <c r="I955" s="24"/>
    </row>
    <row r="956" ht="15.75" customHeight="1">
      <c r="G956" s="24"/>
      <c r="H956" s="24"/>
      <c r="I956" s="24"/>
    </row>
    <row r="957" ht="15.75" customHeight="1">
      <c r="G957" s="24"/>
      <c r="H957" s="24"/>
      <c r="I957" s="24"/>
    </row>
    <row r="958" ht="15.75" customHeight="1">
      <c r="G958" s="24"/>
      <c r="H958" s="24"/>
      <c r="I958" s="24"/>
    </row>
    <row r="959" ht="15.75" customHeight="1">
      <c r="G959" s="24"/>
      <c r="H959" s="24"/>
      <c r="I959" s="24"/>
    </row>
    <row r="960" ht="15.75" customHeight="1">
      <c r="G960" s="24"/>
      <c r="H960" s="24"/>
      <c r="I960" s="24"/>
    </row>
    <row r="961" ht="15.75" customHeight="1">
      <c r="G961" s="24"/>
      <c r="H961" s="24"/>
      <c r="I961" s="24"/>
    </row>
    <row r="962" ht="15.75" customHeight="1">
      <c r="G962" s="24"/>
      <c r="H962" s="24"/>
      <c r="I962" s="24"/>
    </row>
    <row r="963" ht="15.75" customHeight="1">
      <c r="G963" s="24"/>
      <c r="H963" s="24"/>
      <c r="I963" s="24"/>
    </row>
    <row r="964" ht="15.75" customHeight="1">
      <c r="G964" s="24"/>
      <c r="H964" s="24"/>
      <c r="I964" s="24"/>
    </row>
    <row r="965" ht="15.75" customHeight="1">
      <c r="G965" s="24"/>
      <c r="H965" s="24"/>
      <c r="I965" s="24"/>
    </row>
    <row r="966" ht="15.75" customHeight="1">
      <c r="G966" s="24"/>
      <c r="H966" s="24"/>
      <c r="I966" s="24"/>
    </row>
    <row r="967" ht="15.75" customHeight="1">
      <c r="G967" s="24"/>
      <c r="H967" s="24"/>
      <c r="I967" s="24"/>
    </row>
    <row r="968" ht="15.75" customHeight="1">
      <c r="G968" s="24"/>
      <c r="H968" s="24"/>
      <c r="I968" s="24"/>
    </row>
    <row r="969" ht="15.75" customHeight="1">
      <c r="G969" s="24"/>
      <c r="H969" s="24"/>
      <c r="I969" s="24"/>
    </row>
    <row r="970" ht="15.75" customHeight="1">
      <c r="G970" s="24"/>
      <c r="H970" s="24"/>
      <c r="I970" s="24"/>
    </row>
    <row r="971" ht="15.75" customHeight="1">
      <c r="G971" s="24"/>
      <c r="H971" s="24"/>
      <c r="I971" s="24"/>
    </row>
    <row r="972" ht="15.75" customHeight="1">
      <c r="G972" s="24"/>
      <c r="H972" s="24"/>
      <c r="I972" s="24"/>
    </row>
    <row r="973" ht="15.75" customHeight="1">
      <c r="G973" s="24"/>
      <c r="H973" s="24"/>
      <c r="I973" s="24"/>
    </row>
    <row r="974" ht="15.75" customHeight="1">
      <c r="G974" s="24"/>
      <c r="H974" s="24"/>
      <c r="I974" s="24"/>
    </row>
    <row r="975" ht="15.75" customHeight="1">
      <c r="G975" s="24"/>
      <c r="H975" s="24"/>
      <c r="I975" s="24"/>
    </row>
    <row r="976" ht="15.75" customHeight="1">
      <c r="G976" s="24"/>
      <c r="H976" s="24"/>
      <c r="I976" s="24"/>
    </row>
    <row r="977" ht="15.75" customHeight="1">
      <c r="G977" s="24"/>
      <c r="H977" s="24"/>
      <c r="I977" s="24"/>
    </row>
    <row r="978" ht="15.75" customHeight="1">
      <c r="G978" s="24"/>
      <c r="H978" s="24"/>
      <c r="I978" s="24"/>
    </row>
    <row r="979" ht="15.75" customHeight="1">
      <c r="G979" s="24"/>
      <c r="H979" s="24"/>
      <c r="I979" s="24"/>
    </row>
    <row r="980" ht="15.75" customHeight="1">
      <c r="G980" s="24"/>
      <c r="H980" s="24"/>
      <c r="I980" s="24"/>
    </row>
    <row r="981" ht="15.75" customHeight="1">
      <c r="G981" s="24"/>
      <c r="H981" s="24"/>
      <c r="I981" s="24"/>
    </row>
    <row r="982" ht="15.75" customHeight="1">
      <c r="G982" s="24"/>
      <c r="H982" s="24"/>
      <c r="I982" s="24"/>
    </row>
    <row r="983" ht="15.75" customHeight="1">
      <c r="G983" s="24"/>
      <c r="H983" s="24"/>
      <c r="I983" s="24"/>
    </row>
    <row r="984" ht="15.75" customHeight="1">
      <c r="G984" s="24"/>
      <c r="H984" s="24"/>
      <c r="I984" s="24"/>
    </row>
    <row r="985" ht="15.75" customHeight="1">
      <c r="G985" s="24"/>
      <c r="H985" s="24"/>
      <c r="I985" s="24"/>
    </row>
    <row r="986" ht="15.75" customHeight="1">
      <c r="G986" s="24"/>
      <c r="H986" s="24"/>
      <c r="I986" s="24"/>
    </row>
    <row r="987" ht="15.75" customHeight="1">
      <c r="G987" s="24"/>
      <c r="H987" s="24"/>
      <c r="I987" s="24"/>
    </row>
    <row r="988" ht="15.75" customHeight="1">
      <c r="G988" s="24"/>
      <c r="H988" s="24"/>
      <c r="I988" s="24"/>
    </row>
    <row r="989" ht="15.75" customHeight="1">
      <c r="G989" s="24"/>
      <c r="H989" s="24"/>
      <c r="I989" s="24"/>
    </row>
    <row r="990" ht="15.75" customHeight="1">
      <c r="G990" s="24"/>
      <c r="H990" s="24"/>
      <c r="I990" s="24"/>
    </row>
    <row r="991" ht="15.75" customHeight="1">
      <c r="G991" s="24"/>
      <c r="H991" s="24"/>
      <c r="I991" s="24"/>
    </row>
    <row r="992" ht="15.75" customHeight="1">
      <c r="G992" s="24"/>
      <c r="H992" s="24"/>
      <c r="I992" s="24"/>
    </row>
    <row r="993" ht="15.75" customHeight="1">
      <c r="G993" s="24"/>
      <c r="H993" s="24"/>
      <c r="I993" s="24"/>
    </row>
    <row r="994" ht="15.75" customHeight="1">
      <c r="G994" s="24"/>
      <c r="H994" s="24"/>
      <c r="I994" s="24"/>
    </row>
    <row r="995" ht="15.75" customHeight="1">
      <c r="G995" s="24"/>
      <c r="H995" s="24"/>
      <c r="I995" s="24"/>
    </row>
    <row r="996" ht="15.75" customHeight="1">
      <c r="G996" s="24"/>
      <c r="H996" s="24"/>
      <c r="I996" s="24"/>
    </row>
    <row r="997" ht="15.75" customHeight="1">
      <c r="G997" s="24"/>
      <c r="H997" s="24"/>
      <c r="I997" s="24"/>
    </row>
    <row r="998" ht="15.75" customHeight="1">
      <c r="G998" s="24"/>
      <c r="H998" s="24"/>
      <c r="I998" s="24"/>
    </row>
    <row r="999" ht="15.75" customHeight="1">
      <c r="G999" s="24"/>
      <c r="H999" s="24"/>
      <c r="I999" s="24"/>
    </row>
    <row r="1000" ht="15.75" customHeight="1">
      <c r="G1000" s="24"/>
      <c r="H1000" s="24"/>
      <c r="I1000" s="24"/>
    </row>
  </sheetData>
  <mergeCells count="3">
    <mergeCell ref="G5:I5"/>
    <mergeCell ref="G17:I17"/>
    <mergeCell ref="G29:I29"/>
  </mergeCells>
  <hyperlinks>
    <hyperlink display="Back to: Table of contents" location="Contents!A1" ref="A3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7"/>
    <pageSetUpPr fitToPage="1"/>
  </sheetPr>
  <sheetViews>
    <sheetView showGridLines="0" workbookViewId="0"/>
  </sheetViews>
  <sheetFormatPr customHeight="1" defaultColWidth="11.22" defaultRowHeight="15.0"/>
  <cols>
    <col customWidth="1" min="1" max="1" width="25.67"/>
    <col customWidth="1" min="2" max="2" width="5.11"/>
    <col customWidth="1" min="3" max="26" width="10.56"/>
  </cols>
  <sheetData>
    <row r="1" ht="15.75" customHeight="1">
      <c r="A1" s="1" t="s">
        <v>26</v>
      </c>
    </row>
    <row r="2" ht="15.75" customHeight="1">
      <c r="A2" s="7" t="str">
        <f>PL!A1</f>
        <v>Income statement section</v>
      </c>
    </row>
    <row r="3" ht="15.75" customHeight="1">
      <c r="A3" s="8" t="s">
        <v>59</v>
      </c>
    </row>
    <row r="4" ht="15.75" customHeight="1">
      <c r="A4" s="9"/>
      <c r="B4" s="9"/>
      <c r="C4" s="9"/>
      <c r="D4" s="9"/>
      <c r="E4" s="9"/>
    </row>
    <row r="5" ht="15.75" customHeight="1">
      <c r="A5" s="12" t="s">
        <v>61</v>
      </c>
      <c r="B5" s="13" t="s">
        <v>62</v>
      </c>
      <c r="C5" s="34" t="s">
        <v>63</v>
      </c>
      <c r="D5" s="34" t="s">
        <v>64</v>
      </c>
      <c r="E5" s="34" t="s">
        <v>65</v>
      </c>
    </row>
    <row r="6" ht="15.75" customHeight="1">
      <c r="A6" s="5" t="s">
        <v>177</v>
      </c>
      <c r="C6" s="16">
        <v>1671.0</v>
      </c>
      <c r="D6" s="16">
        <v>1781.0</v>
      </c>
      <c r="E6" s="16">
        <v>2716.0</v>
      </c>
      <c r="F6" s="16"/>
    </row>
    <row r="7" ht="15.75" customHeight="1">
      <c r="A7" s="5" t="s">
        <v>178</v>
      </c>
      <c r="C7" s="16">
        <v>1032.0</v>
      </c>
      <c r="D7" s="16">
        <v>1273.0</v>
      </c>
      <c r="E7" s="16">
        <v>1421.0</v>
      </c>
      <c r="F7" s="16"/>
    </row>
    <row r="8" ht="15.75" customHeight="1">
      <c r="A8" s="5" t="s">
        <v>179</v>
      </c>
      <c r="C8" s="16">
        <v>461.0</v>
      </c>
      <c r="D8" s="16">
        <v>612.0</v>
      </c>
      <c r="E8" s="16">
        <v>481.0</v>
      </c>
      <c r="F8" s="16"/>
    </row>
    <row r="9" ht="15.75" customHeight="1">
      <c r="A9" s="5" t="s">
        <v>180</v>
      </c>
      <c r="C9" s="16">
        <v>163.0</v>
      </c>
      <c r="D9" s="16">
        <v>310.0</v>
      </c>
      <c r="E9" s="16">
        <v>175.0</v>
      </c>
      <c r="F9" s="16"/>
    </row>
    <row r="10" ht="15.75" customHeight="1">
      <c r="A10" s="5" t="s">
        <v>181</v>
      </c>
      <c r="C10" s="16">
        <v>351.0</v>
      </c>
      <c r="D10" s="16">
        <v>471.0</v>
      </c>
      <c r="E10" s="16">
        <v>281.0</v>
      </c>
      <c r="F10" s="16"/>
    </row>
    <row r="11" ht="15.75" customHeight="1">
      <c r="A11" s="5" t="s">
        <v>182</v>
      </c>
      <c r="C11" s="16">
        <v>253.0</v>
      </c>
      <c r="D11" s="16">
        <v>487.0</v>
      </c>
      <c r="E11" s="16">
        <v>29.0</v>
      </c>
      <c r="F11" s="16"/>
    </row>
    <row r="12" ht="15.75" customHeight="1">
      <c r="A12" s="30" t="s">
        <v>68</v>
      </c>
      <c r="B12" s="30"/>
      <c r="C12" s="27">
        <f t="shared" ref="C12:E12" si="1">SUM(C6:C11)</f>
        <v>3931</v>
      </c>
      <c r="D12" s="27">
        <f t="shared" si="1"/>
        <v>4934</v>
      </c>
      <c r="E12" s="27">
        <f t="shared" si="1"/>
        <v>5103</v>
      </c>
    </row>
    <row r="13" ht="15.75" customHeight="1">
      <c r="A13" s="33" t="str">
        <f>A2&amp;" - "&amp;A1</f>
        <v>Income statement section - Cost of sales breakdown</v>
      </c>
    </row>
    <row r="14" ht="15.75" customHeight="1">
      <c r="A14" s="33" t="s">
        <v>90</v>
      </c>
      <c r="C14" s="16"/>
      <c r="D14" s="16"/>
      <c r="E14" s="16"/>
    </row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display="Back to: Table of contents" location="Contents!A1" ref="A3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7"/>
    <pageSetUpPr fitToPage="1"/>
  </sheetPr>
  <sheetViews>
    <sheetView showGridLines="0" workbookViewId="0"/>
  </sheetViews>
  <sheetFormatPr customHeight="1" defaultColWidth="11.22" defaultRowHeight="15.0"/>
  <cols>
    <col customWidth="1" min="1" max="1" width="26.33"/>
    <col customWidth="1" min="2" max="2" width="5.11"/>
    <col customWidth="1" min="3" max="26" width="10.56"/>
  </cols>
  <sheetData>
    <row r="1" ht="15.75" customHeight="1">
      <c r="A1" s="1" t="s">
        <v>28</v>
      </c>
    </row>
    <row r="2" ht="15.75" customHeight="1">
      <c r="A2" s="7" t="str">
        <f>PL!A1</f>
        <v>Income statement section</v>
      </c>
    </row>
    <row r="3" ht="15.75" customHeight="1">
      <c r="A3" s="8" t="s">
        <v>59</v>
      </c>
    </row>
    <row r="4" ht="15.75" customHeight="1">
      <c r="A4" s="9"/>
      <c r="B4" s="9"/>
      <c r="C4" s="9"/>
      <c r="D4" s="9"/>
      <c r="E4" s="9"/>
      <c r="I4" s="16"/>
      <c r="J4" s="16"/>
      <c r="K4" s="16"/>
    </row>
    <row r="5" ht="15.75" customHeight="1">
      <c r="A5" s="12" t="s">
        <v>61</v>
      </c>
      <c r="B5" s="13" t="s">
        <v>62</v>
      </c>
      <c r="C5" s="34" t="s">
        <v>63</v>
      </c>
      <c r="D5" s="34" t="s">
        <v>64</v>
      </c>
      <c r="E5" s="34" t="s">
        <v>65</v>
      </c>
      <c r="I5" s="16"/>
      <c r="J5" s="16"/>
      <c r="K5" s="16"/>
    </row>
    <row r="6" ht="15.75" customHeight="1">
      <c r="A6" s="35" t="s">
        <v>183</v>
      </c>
      <c r="C6" s="16">
        <v>1021.0</v>
      </c>
      <c r="D6" s="16">
        <v>1162.0</v>
      </c>
      <c r="E6" s="16">
        <v>1482.0</v>
      </c>
      <c r="I6" s="16"/>
      <c r="J6" s="16"/>
      <c r="K6" s="16"/>
    </row>
    <row r="7" ht="15.75" customHeight="1">
      <c r="A7" s="35" t="s">
        <v>184</v>
      </c>
      <c r="C7" s="16">
        <v>319.0</v>
      </c>
      <c r="D7" s="16">
        <v>329.0</v>
      </c>
      <c r="E7" s="16">
        <v>461.0</v>
      </c>
      <c r="I7" s="16"/>
      <c r="J7" s="16"/>
      <c r="K7" s="16"/>
    </row>
    <row r="8" ht="15.75" customHeight="1">
      <c r="A8" s="35" t="s">
        <v>185</v>
      </c>
      <c r="C8" s="16">
        <v>92.0</v>
      </c>
      <c r="D8" s="16">
        <v>83.0</v>
      </c>
      <c r="E8" s="16">
        <v>75.0</v>
      </c>
      <c r="I8" s="16"/>
      <c r="J8" s="16"/>
      <c r="K8" s="16"/>
    </row>
    <row r="9" ht="15.75" customHeight="1">
      <c r="A9" s="18" t="s">
        <v>70</v>
      </c>
      <c r="B9" s="18"/>
      <c r="C9" s="19">
        <f t="shared" ref="C9:E9" si="1">SUM(C6:C8)</f>
        <v>1432</v>
      </c>
      <c r="D9" s="19">
        <f t="shared" si="1"/>
        <v>1574</v>
      </c>
      <c r="E9" s="19">
        <f t="shared" si="1"/>
        <v>2018</v>
      </c>
      <c r="F9" s="18"/>
      <c r="G9" s="18"/>
      <c r="H9" s="18"/>
      <c r="I9" s="19"/>
      <c r="J9" s="19"/>
      <c r="K9" s="19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ht="15.75" customHeight="1">
      <c r="A10" s="35" t="s">
        <v>186</v>
      </c>
      <c r="C10" s="16">
        <v>325.0</v>
      </c>
      <c r="D10" s="16">
        <v>330.0</v>
      </c>
      <c r="E10" s="16">
        <v>335.0</v>
      </c>
    </row>
    <row r="11" ht="15.75" customHeight="1">
      <c r="A11" s="35" t="s">
        <v>187</v>
      </c>
      <c r="C11" s="16">
        <v>49.0</v>
      </c>
      <c r="D11" s="16">
        <v>151.0</v>
      </c>
      <c r="E11" s="16">
        <v>75.0</v>
      </c>
    </row>
    <row r="12" ht="15.75" customHeight="1">
      <c r="A12" s="18" t="s">
        <v>71</v>
      </c>
      <c r="B12" s="18"/>
      <c r="C12" s="19">
        <f t="shared" ref="C12:E12" si="2">SUM(C10:C11)</f>
        <v>374</v>
      </c>
      <c r="D12" s="19">
        <f t="shared" si="2"/>
        <v>481</v>
      </c>
      <c r="E12" s="19">
        <f t="shared" si="2"/>
        <v>410</v>
      </c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ht="15.75" customHeight="1">
      <c r="A13" s="35" t="s">
        <v>188</v>
      </c>
      <c r="C13" s="16">
        <v>162.0</v>
      </c>
      <c r="D13" s="16">
        <v>151.0</v>
      </c>
      <c r="E13" s="16">
        <v>174.0</v>
      </c>
    </row>
    <row r="14" ht="15.75" customHeight="1">
      <c r="A14" s="35" t="s">
        <v>189</v>
      </c>
      <c r="C14" s="16">
        <v>69.0</v>
      </c>
      <c r="D14" s="16">
        <v>58.0</v>
      </c>
      <c r="E14" s="16">
        <v>18.0</v>
      </c>
    </row>
    <row r="15" ht="15.75" customHeight="1">
      <c r="A15" s="35" t="s">
        <v>190</v>
      </c>
      <c r="C15" s="16">
        <v>0.0</v>
      </c>
      <c r="D15" s="16">
        <v>34.0</v>
      </c>
      <c r="E15" s="16">
        <v>21.0</v>
      </c>
    </row>
    <row r="16" ht="15.75" customHeight="1">
      <c r="A16" s="18" t="s">
        <v>72</v>
      </c>
      <c r="B16" s="18"/>
      <c r="C16" s="19">
        <f t="shared" ref="C16:E16" si="3">SUM(C13:C15)</f>
        <v>231</v>
      </c>
      <c r="D16" s="19">
        <f t="shared" si="3"/>
        <v>243</v>
      </c>
      <c r="E16" s="19">
        <f t="shared" si="3"/>
        <v>213</v>
      </c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ht="15.75" customHeight="1">
      <c r="A17" s="35" t="s">
        <v>191</v>
      </c>
      <c r="C17" s="16">
        <v>23.0</v>
      </c>
      <c r="D17" s="16">
        <v>36.0</v>
      </c>
      <c r="E17" s="16">
        <v>24.0</v>
      </c>
    </row>
    <row r="18" ht="15.75" customHeight="1">
      <c r="A18" s="35" t="s">
        <v>192</v>
      </c>
      <c r="C18" s="16">
        <v>52.0</v>
      </c>
      <c r="D18" s="16">
        <v>69.0</v>
      </c>
      <c r="E18" s="16">
        <v>43.0</v>
      </c>
    </row>
    <row r="19" ht="15.75" customHeight="1">
      <c r="A19" s="35" t="s">
        <v>74</v>
      </c>
      <c r="C19" s="16">
        <v>54.0</v>
      </c>
      <c r="D19" s="16">
        <v>79.0</v>
      </c>
      <c r="E19" s="16">
        <v>55.0</v>
      </c>
    </row>
    <row r="20" ht="15.75" customHeight="1">
      <c r="A20" s="18" t="s">
        <v>73</v>
      </c>
      <c r="B20" s="18"/>
      <c r="C20" s="19">
        <f t="shared" ref="C20:E20" si="4">SUM(C17:C19)</f>
        <v>129</v>
      </c>
      <c r="D20" s="19">
        <f t="shared" si="4"/>
        <v>184</v>
      </c>
      <c r="E20" s="19">
        <f t="shared" si="4"/>
        <v>122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ht="15.75" customHeight="1">
      <c r="A21" s="35" t="s">
        <v>193</v>
      </c>
      <c r="C21" s="16">
        <v>162.0</v>
      </c>
      <c r="D21" s="16">
        <v>87.0</v>
      </c>
      <c r="E21" s="16">
        <v>46.0</v>
      </c>
    </row>
    <row r="22" ht="15.75" customHeight="1">
      <c r="A22" s="35" t="s">
        <v>74</v>
      </c>
      <c r="C22" s="16">
        <v>39.0</v>
      </c>
      <c r="D22" s="16">
        <v>63.0</v>
      </c>
      <c r="E22" s="16">
        <v>60.0</v>
      </c>
    </row>
    <row r="23" ht="15.75" customHeight="1">
      <c r="A23" s="18" t="s">
        <v>74</v>
      </c>
      <c r="B23" s="18"/>
      <c r="C23" s="19">
        <f t="shared" ref="C23:E23" si="5">SUM(C21:C22)</f>
        <v>201</v>
      </c>
      <c r="D23" s="19">
        <f t="shared" si="5"/>
        <v>150</v>
      </c>
      <c r="E23" s="19">
        <f t="shared" si="5"/>
        <v>106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ht="15.75" customHeight="1">
      <c r="A24" s="30" t="s">
        <v>194</v>
      </c>
      <c r="B24" s="30"/>
      <c r="C24" s="27">
        <f t="shared" ref="C24:E24" si="6">SUM(C9,C12,C16,C20,C23)</f>
        <v>2367</v>
      </c>
      <c r="D24" s="27">
        <f t="shared" si="6"/>
        <v>2632</v>
      </c>
      <c r="E24" s="27">
        <f t="shared" si="6"/>
        <v>2869</v>
      </c>
    </row>
    <row r="25" ht="15.75" customHeight="1">
      <c r="A25" s="33" t="str">
        <f>A2&amp;" - "&amp;A1</f>
        <v>Income statement section - Salaries and other expenses breakdown</v>
      </c>
    </row>
    <row r="26" ht="15.75" customHeight="1">
      <c r="A26" s="33" t="s">
        <v>90</v>
      </c>
    </row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display="Back to: Table of contents" location="Contents!A1" ref="A3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7"/>
    <pageSetUpPr fitToPage="1"/>
  </sheetPr>
  <sheetViews>
    <sheetView showGridLines="0" workbookViewId="0"/>
  </sheetViews>
  <sheetFormatPr customHeight="1" defaultColWidth="11.22" defaultRowHeight="15.0"/>
  <cols>
    <col customWidth="1" min="1" max="1" width="49.67"/>
    <col customWidth="1" min="2" max="26" width="10.56"/>
  </cols>
  <sheetData>
    <row r="1" ht="15.75" customHeight="1">
      <c r="A1" s="1" t="s">
        <v>30</v>
      </c>
    </row>
    <row r="2" ht="15.75" customHeight="1">
      <c r="A2" s="7" t="str">
        <f>PL!A1</f>
        <v>Income statement section</v>
      </c>
    </row>
    <row r="3" ht="15.75" customHeight="1">
      <c r="A3" s="8" t="s">
        <v>59</v>
      </c>
    </row>
    <row r="4" ht="15.75" customHeight="1">
      <c r="A4" s="9"/>
      <c r="E4" s="16"/>
      <c r="F4" s="16"/>
      <c r="G4" s="16"/>
    </row>
    <row r="5" ht="15.75" customHeight="1">
      <c r="A5" s="12" t="s">
        <v>195</v>
      </c>
      <c r="E5" s="16"/>
      <c r="F5" s="16"/>
      <c r="G5" s="16"/>
    </row>
    <row r="6" ht="15.75" customHeight="1">
      <c r="A6" s="35" t="s">
        <v>196</v>
      </c>
      <c r="E6" s="16"/>
      <c r="F6" s="16"/>
      <c r="G6" s="16"/>
    </row>
    <row r="7" ht="15.75" customHeight="1">
      <c r="A7" s="35" t="s">
        <v>197</v>
      </c>
      <c r="E7" s="16"/>
      <c r="F7" s="16"/>
      <c r="G7" s="16"/>
    </row>
    <row r="8" ht="15.75" customHeight="1">
      <c r="A8" s="35" t="s">
        <v>198</v>
      </c>
      <c r="E8" s="16"/>
      <c r="F8" s="16"/>
      <c r="G8" s="16"/>
    </row>
    <row r="9" ht="15.75" customHeight="1">
      <c r="A9" s="35" t="s">
        <v>199</v>
      </c>
      <c r="B9" s="18"/>
      <c r="C9" s="18"/>
      <c r="D9" s="18"/>
      <c r="E9" s="19"/>
      <c r="F9" s="19"/>
      <c r="G9" s="19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ht="15.75" customHeight="1">
      <c r="A10" s="35" t="s">
        <v>200</v>
      </c>
    </row>
    <row r="11" ht="15.75" customHeight="1">
      <c r="A11" s="35" t="s">
        <v>201</v>
      </c>
    </row>
    <row r="12" ht="15.75" customHeight="1">
      <c r="A12" s="68" t="s">
        <v>202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ht="15.75" customHeight="1">
      <c r="A13" s="33" t="str">
        <f>A2&amp;" - "&amp;A1</f>
        <v>Income statement section - Other possible income statement analyses</v>
      </c>
    </row>
    <row r="14" ht="15.75" customHeight="1">
      <c r="A14" s="33" t="s">
        <v>203</v>
      </c>
    </row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display="Back to: Table of contents" location="Contents!A1" ref="A3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9"/>
    <pageSetUpPr fitToPage="1"/>
  </sheetPr>
  <sheetViews>
    <sheetView showGridLines="0" workbookViewId="0"/>
  </sheetViews>
  <sheetFormatPr customHeight="1" defaultColWidth="11.22" defaultRowHeight="15.0"/>
  <cols>
    <col customWidth="1" min="1" max="1" width="40.67"/>
    <col customWidth="1" min="2" max="26" width="10.56"/>
  </cols>
  <sheetData>
    <row r="1" ht="15.75" customHeight="1">
      <c r="A1" s="1" t="s">
        <v>32</v>
      </c>
    </row>
    <row r="2" ht="15.75" customHeight="1">
      <c r="A2" s="7"/>
    </row>
    <row r="3" ht="15.75" customHeight="1">
      <c r="A3" s="6"/>
    </row>
    <row r="4" ht="15.75" customHeight="1">
      <c r="A4" s="2" t="s">
        <v>2</v>
      </c>
      <c r="B4" s="2" t="s">
        <v>3</v>
      </c>
      <c r="C4" s="3" t="s">
        <v>4</v>
      </c>
    </row>
    <row r="5" ht="15.75" customHeight="1">
      <c r="A5" s="4" t="s">
        <v>33</v>
      </c>
      <c r="B5" s="5" t="s">
        <v>34</v>
      </c>
      <c r="C5" s="5">
        <v>19.0</v>
      </c>
    </row>
    <row r="6" ht="15.75" customHeight="1">
      <c r="A6" s="4" t="s">
        <v>35</v>
      </c>
      <c r="B6" s="5" t="s">
        <v>36</v>
      </c>
      <c r="C6" s="5">
        <v>20.0</v>
      </c>
    </row>
    <row r="7" ht="15.75" customHeight="1">
      <c r="A7" s="4" t="s">
        <v>37</v>
      </c>
      <c r="B7" s="5" t="s">
        <v>38</v>
      </c>
      <c r="C7" s="5">
        <v>21.0</v>
      </c>
    </row>
    <row r="8" ht="15.75" customHeight="1">
      <c r="A8" s="4" t="s">
        <v>39</v>
      </c>
      <c r="B8" s="5" t="s">
        <v>40</v>
      </c>
      <c r="C8" s="5">
        <v>22.0</v>
      </c>
    </row>
    <row r="9" ht="15.75" customHeight="1">
      <c r="A9" s="4" t="s">
        <v>41</v>
      </c>
      <c r="B9" s="5" t="s">
        <v>42</v>
      </c>
      <c r="C9" s="5">
        <v>23.0</v>
      </c>
    </row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display="Traditional balance sheet overview" location="BS1!A1" ref="A5"/>
    <hyperlink display="Inventory breakdown" location="BS2!A1" ref="A6"/>
    <hyperlink display="Trade receivable ageing" location="BS3!A1" ref="A7"/>
    <hyperlink display="Trade payable ageing" location="BS4!A1" ref="A8"/>
    <hyperlink display="Other possible balance sheet analyses" location="BS5!A1" ref="A9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9"/>
    <pageSetUpPr fitToPage="1"/>
  </sheetPr>
  <sheetViews>
    <sheetView showGridLines="0" workbookViewId="0"/>
  </sheetViews>
  <sheetFormatPr customHeight="1" defaultColWidth="11.22" defaultRowHeight="15.0"/>
  <cols>
    <col customWidth="1" min="1" max="1" width="25.78"/>
    <col customWidth="1" min="2" max="2" width="5.11"/>
    <col customWidth="1" min="3" max="26" width="10.56"/>
  </cols>
  <sheetData>
    <row r="1" ht="15.75" customHeight="1">
      <c r="A1" s="1" t="s">
        <v>33</v>
      </c>
    </row>
    <row r="2" ht="15.75" customHeight="1">
      <c r="A2" s="7" t="str">
        <f>BS!A1</f>
        <v>Balance sheet section</v>
      </c>
    </row>
    <row r="3" ht="15.75" customHeight="1">
      <c r="A3" s="6" t="s">
        <v>204</v>
      </c>
    </row>
    <row r="4" ht="15.75" customHeight="1">
      <c r="A4" s="9"/>
      <c r="B4" s="9"/>
      <c r="C4" s="9"/>
      <c r="D4" s="9"/>
      <c r="E4" s="9"/>
    </row>
    <row r="5" ht="15.75" customHeight="1">
      <c r="A5" s="12" t="s">
        <v>61</v>
      </c>
      <c r="B5" s="13" t="s">
        <v>62</v>
      </c>
      <c r="C5" s="34">
        <v>43070.0</v>
      </c>
      <c r="D5" s="34">
        <v>43435.0</v>
      </c>
      <c r="E5" s="34">
        <v>43800.0</v>
      </c>
    </row>
    <row r="6" ht="15.75" customHeight="1">
      <c r="A6" s="5" t="s">
        <v>91</v>
      </c>
      <c r="C6" s="16">
        <v>2131.0</v>
      </c>
      <c r="D6" s="16">
        <v>1973.0</v>
      </c>
      <c r="E6" s="16">
        <v>2410.0</v>
      </c>
    </row>
    <row r="7" ht="15.75" customHeight="1">
      <c r="A7" s="5" t="s">
        <v>92</v>
      </c>
      <c r="C7" s="16">
        <v>231.0</v>
      </c>
      <c r="D7" s="16">
        <v>311.0</v>
      </c>
      <c r="E7" s="16">
        <v>313.0</v>
      </c>
    </row>
    <row r="8" ht="15.75" customHeight="1">
      <c r="A8" s="5" t="s">
        <v>93</v>
      </c>
      <c r="C8" s="16">
        <v>103.0</v>
      </c>
      <c r="D8" s="16">
        <v>87.0</v>
      </c>
      <c r="E8" s="16">
        <v>51.0</v>
      </c>
    </row>
    <row r="9" ht="15.75" customHeight="1">
      <c r="A9" s="18" t="s">
        <v>94</v>
      </c>
      <c r="B9" s="18"/>
      <c r="C9" s="19">
        <f t="shared" ref="C9:E9" si="1">SUM(C6:C8)</f>
        <v>2465</v>
      </c>
      <c r="D9" s="19">
        <f t="shared" si="1"/>
        <v>2371</v>
      </c>
      <c r="E9" s="19">
        <f t="shared" si="1"/>
        <v>2774</v>
      </c>
    </row>
    <row r="10" ht="15.75" customHeight="1">
      <c r="A10" s="35" t="s">
        <v>95</v>
      </c>
      <c r="C10" s="16">
        <v>512.0</v>
      </c>
      <c r="D10" s="16">
        <v>618.0</v>
      </c>
      <c r="E10" s="16">
        <v>712.0</v>
      </c>
    </row>
    <row r="11" ht="15.75" customHeight="1">
      <c r="A11" s="35" t="s">
        <v>96</v>
      </c>
      <c r="C11" s="16">
        <v>351.0</v>
      </c>
      <c r="D11" s="16">
        <v>461.0</v>
      </c>
      <c r="E11" s="16">
        <v>218.0</v>
      </c>
    </row>
    <row r="12" ht="15.75" customHeight="1">
      <c r="A12" s="35" t="s">
        <v>103</v>
      </c>
      <c r="C12" s="16">
        <v>103.0</v>
      </c>
      <c r="D12" s="16">
        <v>173.0</v>
      </c>
      <c r="E12" s="16">
        <v>219.0</v>
      </c>
    </row>
    <row r="13" ht="15.75" customHeight="1">
      <c r="A13" s="39" t="s">
        <v>109</v>
      </c>
      <c r="B13" s="39"/>
      <c r="C13" s="16">
        <v>19.0</v>
      </c>
      <c r="D13" s="16">
        <v>313.0</v>
      </c>
      <c r="E13" s="16">
        <v>361.0</v>
      </c>
    </row>
    <row r="14" ht="15.75" customHeight="1">
      <c r="A14" s="2" t="s">
        <v>205</v>
      </c>
      <c r="B14" s="9"/>
      <c r="C14" s="19">
        <f t="shared" ref="C14:E14" si="2">SUM(C10:C13)</f>
        <v>985</v>
      </c>
      <c r="D14" s="19">
        <f t="shared" si="2"/>
        <v>1565</v>
      </c>
      <c r="E14" s="19">
        <f t="shared" si="2"/>
        <v>1510</v>
      </c>
    </row>
    <row r="15" ht="15.75" customHeight="1">
      <c r="A15" s="30" t="s">
        <v>206</v>
      </c>
      <c r="B15" s="30"/>
      <c r="C15" s="27">
        <f t="shared" ref="C15:E15" si="3">SUM(C9,C14)</f>
        <v>3450</v>
      </c>
      <c r="D15" s="27">
        <f t="shared" si="3"/>
        <v>3936</v>
      </c>
      <c r="E15" s="27">
        <f t="shared" si="3"/>
        <v>4284</v>
      </c>
    </row>
    <row r="16" ht="15.75" customHeight="1">
      <c r="A16" s="69" t="s">
        <v>106</v>
      </c>
      <c r="B16" s="18"/>
      <c r="C16" s="19">
        <v>2394.0</v>
      </c>
      <c r="D16" s="19">
        <v>2375.0</v>
      </c>
      <c r="E16" s="19">
        <v>2925.0</v>
      </c>
    </row>
    <row r="17" ht="15.75" customHeight="1">
      <c r="A17" s="5" t="s">
        <v>107</v>
      </c>
      <c r="C17" s="16">
        <v>123.0</v>
      </c>
      <c r="D17" s="16">
        <v>281.0</v>
      </c>
      <c r="E17" s="16">
        <v>116.0</v>
      </c>
    </row>
    <row r="18" ht="15.75" customHeight="1">
      <c r="A18" s="5" t="s">
        <v>108</v>
      </c>
      <c r="C18" s="16">
        <v>351.0</v>
      </c>
      <c r="D18" s="16">
        <v>512.0</v>
      </c>
      <c r="E18" s="16">
        <v>419.0</v>
      </c>
    </row>
    <row r="19" ht="15.75" customHeight="1">
      <c r="A19" s="18" t="s">
        <v>207</v>
      </c>
      <c r="B19" s="18"/>
      <c r="C19" s="19">
        <f t="shared" ref="C19:E19" si="4">SUM(C17:C18)</f>
        <v>474</v>
      </c>
      <c r="D19" s="19">
        <f t="shared" si="4"/>
        <v>793</v>
      </c>
      <c r="E19" s="19">
        <f t="shared" si="4"/>
        <v>535</v>
      </c>
    </row>
    <row r="20" ht="15.75" customHeight="1">
      <c r="A20" s="5" t="s">
        <v>97</v>
      </c>
      <c r="C20" s="16">
        <v>241.0</v>
      </c>
      <c r="D20" s="16">
        <v>319.0</v>
      </c>
      <c r="E20" s="16">
        <v>441.0</v>
      </c>
    </row>
    <row r="21" ht="15.75" customHeight="1">
      <c r="A21" s="5" t="s">
        <v>99</v>
      </c>
      <c r="C21" s="16">
        <v>64.0</v>
      </c>
      <c r="D21" s="16">
        <v>75.0</v>
      </c>
      <c r="E21" s="16">
        <v>84.0</v>
      </c>
    </row>
    <row r="22" ht="15.75" customHeight="1">
      <c r="A22" s="5" t="s">
        <v>100</v>
      </c>
      <c r="C22" s="16">
        <v>21.0</v>
      </c>
      <c r="D22" s="16">
        <v>32.0</v>
      </c>
      <c r="E22" s="16">
        <v>27.0</v>
      </c>
    </row>
    <row r="23" ht="15.75" customHeight="1">
      <c r="A23" s="5" t="s">
        <v>101</v>
      </c>
      <c r="C23" s="16">
        <v>46.0</v>
      </c>
      <c r="D23" s="16">
        <v>39.0</v>
      </c>
      <c r="E23" s="16">
        <v>41.0</v>
      </c>
    </row>
    <row r="24" ht="15.75" customHeight="1">
      <c r="A24" s="5" t="s">
        <v>102</v>
      </c>
      <c r="C24" s="16">
        <v>210.0</v>
      </c>
      <c r="D24" s="16">
        <v>303.0</v>
      </c>
      <c r="E24" s="16">
        <v>231.0</v>
      </c>
    </row>
    <row r="25" ht="15.75" customHeight="1">
      <c r="A25" s="2" t="s">
        <v>208</v>
      </c>
      <c r="B25" s="2"/>
      <c r="C25" s="19">
        <f t="shared" ref="C25:E25" si="5">SUM(C20:C24)</f>
        <v>582</v>
      </c>
      <c r="D25" s="19">
        <f t="shared" si="5"/>
        <v>768</v>
      </c>
      <c r="E25" s="19">
        <f t="shared" si="5"/>
        <v>824</v>
      </c>
    </row>
    <row r="26" ht="15.75" customHeight="1">
      <c r="A26" s="26" t="s">
        <v>209</v>
      </c>
      <c r="B26" s="26"/>
      <c r="C26" s="27">
        <f t="shared" ref="C26:E26" si="6">SUM(C16,C19,C25)</f>
        <v>3450</v>
      </c>
      <c r="D26" s="27">
        <f t="shared" si="6"/>
        <v>3936</v>
      </c>
      <c r="E26" s="27">
        <f t="shared" si="6"/>
        <v>4284</v>
      </c>
    </row>
    <row r="27" ht="15.75" customHeight="1">
      <c r="A27" s="33" t="str">
        <f>A2&amp;" - "&amp;A1</f>
        <v>Balance sheet section - Traditional balance sheet overview</v>
      </c>
    </row>
    <row r="28" ht="15.75" customHeight="1">
      <c r="A28" s="33" t="s">
        <v>90</v>
      </c>
    </row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display="Back to Table of contents" location="Contents!A1" ref="A3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9"/>
    <pageSetUpPr fitToPage="1"/>
  </sheetPr>
  <sheetViews>
    <sheetView showGridLines="0" workbookViewId="0"/>
  </sheetViews>
  <sheetFormatPr customHeight="1" defaultColWidth="11.22" defaultRowHeight="15.0"/>
  <cols>
    <col customWidth="1" min="1" max="1" width="25.78"/>
    <col customWidth="1" min="2" max="2" width="5.11"/>
    <col customWidth="1" min="3" max="5" width="10.56"/>
    <col customWidth="1" min="6" max="6" width="1.33"/>
    <col customWidth="1" min="7" max="26" width="10.56"/>
  </cols>
  <sheetData>
    <row r="1" ht="15.75" customHeight="1">
      <c r="A1" s="1" t="s">
        <v>35</v>
      </c>
    </row>
    <row r="2" ht="15.75" customHeight="1">
      <c r="A2" s="7" t="str">
        <f>BS!A1</f>
        <v>Balance sheet section</v>
      </c>
    </row>
    <row r="3" ht="15.75" customHeight="1">
      <c r="A3" s="8" t="s">
        <v>204</v>
      </c>
    </row>
    <row r="4" ht="15.75" customHeight="1">
      <c r="A4" s="9"/>
      <c r="B4" s="9"/>
      <c r="C4" s="9"/>
      <c r="D4" s="9"/>
      <c r="E4" s="9"/>
      <c r="G4" s="10" t="s">
        <v>157</v>
      </c>
      <c r="H4" s="11"/>
      <c r="I4" s="11"/>
    </row>
    <row r="5" ht="15.75" customHeight="1">
      <c r="A5" s="12" t="s">
        <v>61</v>
      </c>
      <c r="B5" s="13" t="s">
        <v>62</v>
      </c>
      <c r="C5" s="34">
        <v>43070.0</v>
      </c>
      <c r="D5" s="34">
        <v>43435.0</v>
      </c>
      <c r="E5" s="34">
        <v>43800.0</v>
      </c>
      <c r="G5" s="66">
        <v>43070.0</v>
      </c>
      <c r="H5" s="66">
        <v>43435.0</v>
      </c>
      <c r="I5" s="66">
        <v>43800.0</v>
      </c>
    </row>
    <row r="6" ht="15.75" customHeight="1">
      <c r="A6" s="5" t="s">
        <v>158</v>
      </c>
      <c r="C6" s="16">
        <v>138.0</v>
      </c>
      <c r="D6" s="16">
        <v>162.0</v>
      </c>
      <c r="E6" s="16">
        <v>290.0</v>
      </c>
      <c r="G6" s="17">
        <f t="shared" ref="G6:I6" si="1">C6/C$11*100</f>
        <v>26.953125</v>
      </c>
      <c r="H6" s="17">
        <f t="shared" si="1"/>
        <v>26.21359223</v>
      </c>
      <c r="I6" s="17">
        <f t="shared" si="1"/>
        <v>40.73033708</v>
      </c>
    </row>
    <row r="7" ht="15.75" customHeight="1">
      <c r="A7" s="5" t="s">
        <v>159</v>
      </c>
      <c r="C7" s="16">
        <v>64.0</v>
      </c>
      <c r="D7" s="16">
        <v>175.0</v>
      </c>
      <c r="E7" s="16">
        <v>171.0</v>
      </c>
      <c r="G7" s="17">
        <f t="shared" ref="G7:I7" si="2">C7/C$11*100</f>
        <v>12.5</v>
      </c>
      <c r="H7" s="17">
        <f t="shared" si="2"/>
        <v>28.3171521</v>
      </c>
      <c r="I7" s="17">
        <f t="shared" si="2"/>
        <v>24.01685393</v>
      </c>
    </row>
    <row r="8" ht="15.75" customHeight="1">
      <c r="A8" s="5" t="s">
        <v>160</v>
      </c>
      <c r="C8" s="16">
        <v>48.0</v>
      </c>
      <c r="D8" s="16">
        <v>185.0</v>
      </c>
      <c r="E8" s="16">
        <v>100.0</v>
      </c>
      <c r="G8" s="17">
        <f t="shared" ref="G8:I8" si="3">C8/C$11*100</f>
        <v>9.375</v>
      </c>
      <c r="H8" s="17">
        <f t="shared" si="3"/>
        <v>29.93527508</v>
      </c>
      <c r="I8" s="17">
        <f t="shared" si="3"/>
        <v>14.04494382</v>
      </c>
    </row>
    <row r="9" ht="15.75" customHeight="1">
      <c r="A9" s="5" t="s">
        <v>161</v>
      </c>
      <c r="C9" s="16">
        <v>172.0</v>
      </c>
      <c r="D9" s="16">
        <v>63.0</v>
      </c>
      <c r="E9" s="16">
        <v>81.0</v>
      </c>
      <c r="G9" s="17">
        <f t="shared" ref="G9:I9" si="4">C9/C$11*100</f>
        <v>33.59375</v>
      </c>
      <c r="H9" s="17">
        <f t="shared" si="4"/>
        <v>10.19417476</v>
      </c>
      <c r="I9" s="17">
        <f t="shared" si="4"/>
        <v>11.37640449</v>
      </c>
    </row>
    <row r="10" ht="15.75" customHeight="1">
      <c r="A10" s="5" t="s">
        <v>162</v>
      </c>
      <c r="C10" s="16">
        <v>90.0</v>
      </c>
      <c r="D10" s="16">
        <v>33.0</v>
      </c>
      <c r="E10" s="16">
        <v>70.0</v>
      </c>
      <c r="G10" s="17">
        <f t="shared" ref="G10:I10" si="5">C10/C$11*100</f>
        <v>17.578125</v>
      </c>
      <c r="H10" s="17">
        <f t="shared" si="5"/>
        <v>5.339805825</v>
      </c>
      <c r="I10" s="17">
        <f t="shared" si="5"/>
        <v>9.831460674</v>
      </c>
    </row>
    <row r="11" ht="15.75" customHeight="1">
      <c r="A11" s="30" t="s">
        <v>95</v>
      </c>
      <c r="B11" s="30"/>
      <c r="C11" s="27">
        <f t="shared" ref="C11:E11" si="6">SUM(C6:C10)</f>
        <v>512</v>
      </c>
      <c r="D11" s="27">
        <f t="shared" si="6"/>
        <v>618</v>
      </c>
      <c r="E11" s="27">
        <f t="shared" si="6"/>
        <v>712</v>
      </c>
      <c r="G11" s="28">
        <f t="shared" ref="G11:I11" si="7">C11/C$11*100</f>
        <v>100</v>
      </c>
      <c r="H11" s="28">
        <f t="shared" si="7"/>
        <v>100</v>
      </c>
      <c r="I11" s="28">
        <f t="shared" si="7"/>
        <v>100</v>
      </c>
    </row>
    <row r="12" ht="15.75" customHeight="1">
      <c r="A12" s="33" t="str">
        <f>A2&amp;" - "&amp;A1</f>
        <v>Balance sheet section - Inventory breakdown</v>
      </c>
    </row>
    <row r="13" ht="15.75" customHeight="1">
      <c r="A13" s="33" t="s">
        <v>90</v>
      </c>
      <c r="C13" s="16"/>
      <c r="D13" s="16"/>
      <c r="E13" s="16"/>
    </row>
    <row r="14" ht="15.75" customHeight="1"/>
    <row r="15" ht="15.75" customHeight="1">
      <c r="A15" s="18" t="s">
        <v>210</v>
      </c>
    </row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G4:I4"/>
  </mergeCells>
  <hyperlinks>
    <hyperlink display="Back to Table of contents" location="Contents!A1" ref="A3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4"/>
    <pageSetUpPr fitToPage="1"/>
  </sheetPr>
  <sheetViews>
    <sheetView showGridLines="0" workbookViewId="0"/>
  </sheetViews>
  <sheetFormatPr customHeight="1" defaultColWidth="11.22" defaultRowHeight="15.0"/>
  <cols>
    <col customWidth="1" min="1" max="1" width="33.67"/>
    <col customWidth="1" min="2" max="26" width="10.56"/>
  </cols>
  <sheetData>
    <row r="1" ht="15.75" customHeight="1">
      <c r="A1" s="1" t="s">
        <v>5</v>
      </c>
    </row>
    <row r="2" ht="15.75" customHeight="1"/>
    <row r="3" ht="15.75" customHeight="1">
      <c r="A3" s="6"/>
    </row>
    <row r="4" ht="15.75" customHeight="1">
      <c r="A4" s="2" t="s">
        <v>2</v>
      </c>
      <c r="B4" s="2" t="s">
        <v>3</v>
      </c>
      <c r="C4" s="3" t="s">
        <v>4</v>
      </c>
    </row>
    <row r="5" ht="15.75" customHeight="1">
      <c r="A5" s="4" t="s">
        <v>6</v>
      </c>
      <c r="B5" s="5" t="s">
        <v>7</v>
      </c>
      <c r="C5" s="5">
        <v>4.0</v>
      </c>
    </row>
    <row r="6" ht="15.75" customHeight="1">
      <c r="A6" s="4" t="s">
        <v>8</v>
      </c>
      <c r="B6" s="5" t="s">
        <v>9</v>
      </c>
      <c r="C6" s="5">
        <v>5.0</v>
      </c>
    </row>
    <row r="7" ht="15.75" customHeight="1">
      <c r="A7" s="4" t="s">
        <v>10</v>
      </c>
      <c r="B7" s="5" t="s">
        <v>11</v>
      </c>
      <c r="C7" s="5">
        <v>6.0</v>
      </c>
    </row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display="Lead income statement" location="Lead-PL!A1" ref="A5"/>
    <hyperlink display="Lead balance sheet / capital employed" location="Lead-BS!A1" ref="A6"/>
    <hyperlink display="Lead cash flow statement" location="Lead-CF!A1" ref="A7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9"/>
    <pageSetUpPr fitToPage="1"/>
  </sheetPr>
  <sheetViews>
    <sheetView showGridLines="0" workbookViewId="0"/>
  </sheetViews>
  <sheetFormatPr customHeight="1" defaultColWidth="11.22" defaultRowHeight="15.0"/>
  <cols>
    <col customWidth="1" min="1" max="1" width="25.78"/>
    <col customWidth="1" min="2" max="2" width="5.11"/>
    <col customWidth="1" min="3" max="5" width="10.56"/>
    <col customWidth="1" min="6" max="6" width="2.0"/>
    <col customWidth="1" min="7" max="26" width="10.56"/>
  </cols>
  <sheetData>
    <row r="1" ht="15.75" customHeight="1">
      <c r="A1" s="1" t="s">
        <v>37</v>
      </c>
    </row>
    <row r="2" ht="15.75" customHeight="1">
      <c r="A2" s="7" t="str">
        <f>BS!A1</f>
        <v>Balance sheet section</v>
      </c>
    </row>
    <row r="3" ht="15.75" customHeight="1">
      <c r="A3" s="8" t="s">
        <v>59</v>
      </c>
    </row>
    <row r="4" ht="15.75" customHeight="1">
      <c r="A4" s="9"/>
      <c r="B4" s="9"/>
      <c r="C4" s="9"/>
      <c r="D4" s="9"/>
      <c r="E4" s="9"/>
      <c r="G4" s="10" t="s">
        <v>157</v>
      </c>
      <c r="H4" s="11"/>
      <c r="I4" s="11"/>
    </row>
    <row r="5" ht="15.75" customHeight="1">
      <c r="A5" s="12" t="s">
        <v>61</v>
      </c>
      <c r="B5" s="13" t="s">
        <v>62</v>
      </c>
      <c r="C5" s="34">
        <v>43070.0</v>
      </c>
      <c r="D5" s="34">
        <v>43435.0</v>
      </c>
      <c r="E5" s="34">
        <v>43800.0</v>
      </c>
      <c r="G5" s="66">
        <v>43070.0</v>
      </c>
      <c r="H5" s="66">
        <v>43435.0</v>
      </c>
      <c r="I5" s="66">
        <v>43800.0</v>
      </c>
    </row>
    <row r="6" ht="15.75" customHeight="1">
      <c r="A6" s="5" t="s">
        <v>211</v>
      </c>
      <c r="C6" s="16">
        <v>162.0</v>
      </c>
      <c r="D6" s="16">
        <v>251.0</v>
      </c>
      <c r="E6" s="16">
        <v>128.0</v>
      </c>
      <c r="G6" s="17">
        <f t="shared" ref="G6:I6" si="1">C6/C$12*100</f>
        <v>46.15384615</v>
      </c>
      <c r="H6" s="17">
        <f t="shared" si="1"/>
        <v>54.44685466</v>
      </c>
      <c r="I6" s="17">
        <f t="shared" si="1"/>
        <v>58.71559633</v>
      </c>
    </row>
    <row r="7" ht="15.75" customHeight="1">
      <c r="A7" s="5" t="s">
        <v>212</v>
      </c>
      <c r="C7" s="16">
        <v>95.0</v>
      </c>
      <c r="D7" s="16">
        <v>99.0</v>
      </c>
      <c r="E7" s="16">
        <v>17.0</v>
      </c>
      <c r="G7" s="17">
        <f t="shared" ref="G7:I7" si="2">C7/C$12*100</f>
        <v>27.06552707</v>
      </c>
      <c r="H7" s="17">
        <f t="shared" si="2"/>
        <v>21.47505423</v>
      </c>
      <c r="I7" s="17">
        <f t="shared" si="2"/>
        <v>7.798165138</v>
      </c>
    </row>
    <row r="8" ht="15.75" customHeight="1">
      <c r="A8" s="5" t="s">
        <v>213</v>
      </c>
      <c r="C8" s="16">
        <v>53.0</v>
      </c>
      <c r="D8" s="16">
        <v>71.0</v>
      </c>
      <c r="E8" s="16">
        <v>25.0</v>
      </c>
      <c r="G8" s="17">
        <f t="shared" ref="G8:I8" si="3">C8/C$12*100</f>
        <v>15.0997151</v>
      </c>
      <c r="H8" s="17">
        <f t="shared" si="3"/>
        <v>15.40130152</v>
      </c>
      <c r="I8" s="17">
        <f t="shared" si="3"/>
        <v>11.46788991</v>
      </c>
    </row>
    <row r="9" ht="15.75" customHeight="1">
      <c r="A9" s="5" t="s">
        <v>214</v>
      </c>
      <c r="C9" s="16">
        <v>15.0</v>
      </c>
      <c r="D9" s="16">
        <v>17.0</v>
      </c>
      <c r="E9" s="16">
        <v>13.0</v>
      </c>
      <c r="G9" s="17">
        <f t="shared" ref="G9:I9" si="4">C9/C$12*100</f>
        <v>4.273504274</v>
      </c>
      <c r="H9" s="17">
        <f t="shared" si="4"/>
        <v>3.687635575</v>
      </c>
      <c r="I9" s="17">
        <f t="shared" si="4"/>
        <v>5.963302752</v>
      </c>
    </row>
    <row r="10" ht="15.75" customHeight="1">
      <c r="A10" s="5" t="s">
        <v>215</v>
      </c>
      <c r="C10" s="16">
        <v>8.0</v>
      </c>
      <c r="D10" s="16">
        <v>5.0</v>
      </c>
      <c r="E10" s="16">
        <v>9.0</v>
      </c>
      <c r="G10" s="17">
        <f t="shared" ref="G10:I10" si="5">C10/C$12*100</f>
        <v>2.279202279</v>
      </c>
      <c r="H10" s="17">
        <f t="shared" si="5"/>
        <v>1.084598698</v>
      </c>
      <c r="I10" s="17">
        <f t="shared" si="5"/>
        <v>4.128440367</v>
      </c>
    </row>
    <row r="11" ht="15.75" customHeight="1">
      <c r="A11" s="5" t="s">
        <v>216</v>
      </c>
      <c r="C11" s="16">
        <v>18.0</v>
      </c>
      <c r="D11" s="16">
        <v>18.0</v>
      </c>
      <c r="E11" s="16">
        <v>26.0</v>
      </c>
      <c r="G11" s="17">
        <f t="shared" ref="G11:I11" si="6">C11/C$12*100</f>
        <v>5.128205128</v>
      </c>
      <c r="H11" s="17">
        <f t="shared" si="6"/>
        <v>3.904555315</v>
      </c>
      <c r="I11" s="17">
        <f t="shared" si="6"/>
        <v>11.9266055</v>
      </c>
    </row>
    <row r="12" ht="15.75" customHeight="1">
      <c r="A12" s="30" t="s">
        <v>96</v>
      </c>
      <c r="B12" s="30"/>
      <c r="C12" s="27">
        <f t="shared" ref="C12:E12" si="7">SUM(C6:C11)</f>
        <v>351</v>
      </c>
      <c r="D12" s="27">
        <f t="shared" si="7"/>
        <v>461</v>
      </c>
      <c r="E12" s="27">
        <f t="shared" si="7"/>
        <v>218</v>
      </c>
      <c r="G12" s="28">
        <f t="shared" ref="G12:I12" si="8">C12/C$12*100</f>
        <v>100</v>
      </c>
      <c r="H12" s="28">
        <f t="shared" si="8"/>
        <v>100</v>
      </c>
      <c r="I12" s="28">
        <f t="shared" si="8"/>
        <v>100</v>
      </c>
    </row>
    <row r="13" ht="15.75" customHeight="1">
      <c r="A13" s="33" t="str">
        <f>A2&amp;" - "&amp;A1</f>
        <v>Balance sheet section - Trade receivable ageing</v>
      </c>
    </row>
    <row r="14" ht="15.75" customHeight="1">
      <c r="A14" s="33" t="s">
        <v>90</v>
      </c>
      <c r="C14" s="16"/>
      <c r="D14" s="16"/>
      <c r="E14" s="16"/>
    </row>
    <row r="15" ht="15.75" customHeight="1"/>
    <row r="16" ht="15.75" customHeight="1">
      <c r="A16" s="18" t="s">
        <v>217</v>
      </c>
    </row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G4:I4"/>
  </mergeCells>
  <hyperlinks>
    <hyperlink display="Back to: Table of contents" location="Contents!A1" ref="A3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9"/>
    <pageSetUpPr fitToPage="1"/>
  </sheetPr>
  <sheetViews>
    <sheetView showGridLines="0" workbookViewId="0"/>
  </sheetViews>
  <sheetFormatPr customHeight="1" defaultColWidth="11.22" defaultRowHeight="15.0"/>
  <cols>
    <col customWidth="1" min="1" max="1" width="56.33"/>
    <col customWidth="1" min="2" max="26" width="10.56"/>
  </cols>
  <sheetData>
    <row r="1" ht="15.75" customHeight="1">
      <c r="A1" s="1" t="s">
        <v>41</v>
      </c>
    </row>
    <row r="2" ht="15.75" customHeight="1">
      <c r="A2" s="7" t="str">
        <f>BS!A1</f>
        <v>Balance sheet section</v>
      </c>
    </row>
    <row r="3" ht="15.75" customHeight="1">
      <c r="A3" s="8" t="s">
        <v>59</v>
      </c>
    </row>
    <row r="4" ht="15.75" customHeight="1">
      <c r="A4" s="9"/>
    </row>
    <row r="5" ht="15.75" customHeight="1">
      <c r="A5" s="12" t="s">
        <v>195</v>
      </c>
    </row>
    <row r="6" ht="15.75" customHeight="1">
      <c r="A6" s="5" t="s">
        <v>218</v>
      </c>
    </row>
    <row r="7" ht="15.75" customHeight="1">
      <c r="A7" s="5" t="s">
        <v>219</v>
      </c>
    </row>
    <row r="8" ht="15.75" customHeight="1">
      <c r="A8" s="5" t="s">
        <v>220</v>
      </c>
    </row>
    <row r="9" ht="15.75" customHeight="1">
      <c r="A9" s="5" t="s">
        <v>221</v>
      </c>
    </row>
    <row r="10" ht="15.75" customHeight="1">
      <c r="A10" s="5" t="s">
        <v>222</v>
      </c>
    </row>
    <row r="11" ht="15.75" customHeight="1">
      <c r="A11" s="5" t="s">
        <v>223</v>
      </c>
    </row>
    <row r="12" ht="15.75" customHeight="1">
      <c r="A12" s="5" t="s">
        <v>224</v>
      </c>
    </row>
    <row r="13" ht="15.75" customHeight="1">
      <c r="A13" s="5" t="s">
        <v>225</v>
      </c>
    </row>
    <row r="14" ht="15.75" customHeight="1">
      <c r="A14" s="5" t="s">
        <v>226</v>
      </c>
    </row>
    <row r="15" ht="15.75" customHeight="1">
      <c r="A15" s="5" t="s">
        <v>227</v>
      </c>
    </row>
    <row r="16" ht="15.75" customHeight="1">
      <c r="A16" s="5" t="s">
        <v>228</v>
      </c>
    </row>
    <row r="17" ht="15.75" customHeight="1">
      <c r="A17" s="5" t="s">
        <v>229</v>
      </c>
    </row>
    <row r="18" ht="15.75" customHeight="1">
      <c r="A18" s="9" t="s">
        <v>230</v>
      </c>
    </row>
    <row r="19" ht="15.75" customHeight="1">
      <c r="A19" s="33" t="str">
        <f>A2&amp;" - "&amp;A1</f>
        <v>Balance sheet section - Other possible balance sheet analyses</v>
      </c>
    </row>
    <row r="20" ht="15.75" customHeight="1">
      <c r="A20" s="33" t="s">
        <v>203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display="Back to: Table of contents" location="Contents!A1" ref="A3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9"/>
    <pageSetUpPr fitToPage="1"/>
  </sheetPr>
  <sheetViews>
    <sheetView showGridLines="0" workbookViewId="0"/>
  </sheetViews>
  <sheetFormatPr customHeight="1" defaultColWidth="11.22" defaultRowHeight="15.0"/>
  <cols>
    <col customWidth="1" min="1" max="1" width="25.78"/>
    <col customWidth="1" min="2" max="2" width="5.11"/>
    <col customWidth="1" min="3" max="5" width="10.56"/>
    <col customWidth="1" min="6" max="6" width="1.44"/>
    <col customWidth="1" min="7" max="26" width="10.56"/>
  </cols>
  <sheetData>
    <row r="1" ht="15.75" customHeight="1">
      <c r="A1" s="1" t="s">
        <v>39</v>
      </c>
    </row>
    <row r="2" ht="15.75" customHeight="1">
      <c r="A2" s="7" t="str">
        <f>BS!A1</f>
        <v>Balance sheet section</v>
      </c>
    </row>
    <row r="3" ht="15.75" customHeight="1">
      <c r="A3" s="8" t="s">
        <v>59</v>
      </c>
    </row>
    <row r="4" ht="15.75" customHeight="1">
      <c r="A4" s="9"/>
      <c r="B4" s="9"/>
      <c r="C4" s="9"/>
      <c r="D4" s="9"/>
      <c r="E4" s="9"/>
      <c r="G4" s="10" t="s">
        <v>157</v>
      </c>
      <c r="H4" s="11"/>
      <c r="I4" s="11"/>
    </row>
    <row r="5" ht="15.75" customHeight="1">
      <c r="A5" s="12" t="s">
        <v>61</v>
      </c>
      <c r="B5" s="13" t="s">
        <v>62</v>
      </c>
      <c r="C5" s="34">
        <v>43070.0</v>
      </c>
      <c r="D5" s="34">
        <v>43435.0</v>
      </c>
      <c r="E5" s="34">
        <v>43800.0</v>
      </c>
      <c r="G5" s="66">
        <v>43070.0</v>
      </c>
      <c r="H5" s="66">
        <v>43435.0</v>
      </c>
      <c r="I5" s="66">
        <v>43800.0</v>
      </c>
    </row>
    <row r="6" ht="15.75" customHeight="1">
      <c r="A6" s="5" t="s">
        <v>211</v>
      </c>
      <c r="C6" s="16">
        <v>110.0</v>
      </c>
      <c r="D6" s="16">
        <v>175.0</v>
      </c>
      <c r="E6" s="16">
        <v>201.0</v>
      </c>
      <c r="G6" s="17">
        <f t="shared" ref="G6:I6" si="1">C6/C$12*100</f>
        <v>45.64315353</v>
      </c>
      <c r="H6" s="17">
        <f t="shared" si="1"/>
        <v>54.85893417</v>
      </c>
      <c r="I6" s="17">
        <f t="shared" si="1"/>
        <v>45.57823129</v>
      </c>
    </row>
    <row r="7" ht="15.75" customHeight="1">
      <c r="A7" s="5" t="s">
        <v>212</v>
      </c>
      <c r="C7" s="16">
        <v>54.0</v>
      </c>
      <c r="D7" s="16">
        <v>86.0</v>
      </c>
      <c r="E7" s="16">
        <v>110.0</v>
      </c>
      <c r="G7" s="17">
        <f t="shared" ref="G7:I7" si="2">C7/C$12*100</f>
        <v>22.406639</v>
      </c>
      <c r="H7" s="17">
        <f t="shared" si="2"/>
        <v>26.95924765</v>
      </c>
      <c r="I7" s="17">
        <f t="shared" si="2"/>
        <v>24.94331066</v>
      </c>
    </row>
    <row r="8" ht="15.75" customHeight="1">
      <c r="A8" s="5" t="s">
        <v>213</v>
      </c>
      <c r="C8" s="16">
        <v>33.0</v>
      </c>
      <c r="D8" s="16">
        <v>27.0</v>
      </c>
      <c r="E8" s="16">
        <v>35.0</v>
      </c>
      <c r="G8" s="17">
        <f t="shared" ref="G8:I8" si="3">C8/C$12*100</f>
        <v>13.69294606</v>
      </c>
      <c r="H8" s="17">
        <f t="shared" si="3"/>
        <v>8.463949843</v>
      </c>
      <c r="I8" s="17">
        <f t="shared" si="3"/>
        <v>7.936507937</v>
      </c>
    </row>
    <row r="9" ht="15.75" customHeight="1">
      <c r="A9" s="5" t="s">
        <v>214</v>
      </c>
      <c r="C9" s="16">
        <v>14.0</v>
      </c>
      <c r="D9" s="16">
        <v>4.0</v>
      </c>
      <c r="E9" s="16">
        <v>23.0</v>
      </c>
      <c r="G9" s="17">
        <f t="shared" ref="G9:I9" si="4">C9/C$12*100</f>
        <v>5.809128631</v>
      </c>
      <c r="H9" s="17">
        <f t="shared" si="4"/>
        <v>1.253918495</v>
      </c>
      <c r="I9" s="17">
        <f t="shared" si="4"/>
        <v>5.215419501</v>
      </c>
    </row>
    <row r="10" ht="15.75" customHeight="1">
      <c r="A10" s="5" t="s">
        <v>215</v>
      </c>
      <c r="C10" s="16">
        <v>9.0</v>
      </c>
      <c r="D10" s="16">
        <v>12.0</v>
      </c>
      <c r="E10" s="16">
        <v>14.0</v>
      </c>
      <c r="G10" s="17">
        <f t="shared" ref="G10:I10" si="5">C10/C$12*100</f>
        <v>3.734439834</v>
      </c>
      <c r="H10" s="17">
        <f t="shared" si="5"/>
        <v>3.761755486</v>
      </c>
      <c r="I10" s="17">
        <f t="shared" si="5"/>
        <v>3.174603175</v>
      </c>
    </row>
    <row r="11" ht="15.75" customHeight="1">
      <c r="A11" s="5" t="s">
        <v>216</v>
      </c>
      <c r="C11" s="16">
        <v>21.0</v>
      </c>
      <c r="D11" s="16">
        <v>15.0</v>
      </c>
      <c r="E11" s="16">
        <v>58.0</v>
      </c>
      <c r="G11" s="17">
        <f t="shared" ref="G11:I11" si="6">C11/C$12*100</f>
        <v>8.713692946</v>
      </c>
      <c r="H11" s="17">
        <f t="shared" si="6"/>
        <v>4.702194357</v>
      </c>
      <c r="I11" s="17">
        <f t="shared" si="6"/>
        <v>13.15192744</v>
      </c>
    </row>
    <row r="12" ht="15.75" customHeight="1">
      <c r="A12" s="30" t="s">
        <v>97</v>
      </c>
      <c r="B12" s="30"/>
      <c r="C12" s="27">
        <f t="shared" ref="C12:E12" si="7">SUM(C6:C11)</f>
        <v>241</v>
      </c>
      <c r="D12" s="27">
        <f t="shared" si="7"/>
        <v>319</v>
      </c>
      <c r="E12" s="27">
        <f t="shared" si="7"/>
        <v>441</v>
      </c>
      <c r="G12" s="28">
        <f t="shared" ref="G12:I12" si="8">C12/C$12*100</f>
        <v>100</v>
      </c>
      <c r="H12" s="28">
        <f t="shared" si="8"/>
        <v>100</v>
      </c>
      <c r="I12" s="28">
        <f t="shared" si="8"/>
        <v>100</v>
      </c>
    </row>
    <row r="13" ht="15.75" customHeight="1">
      <c r="A13" s="33" t="str">
        <f>A2&amp;" - "&amp;A1</f>
        <v>Balance sheet section - Trade payable ageing</v>
      </c>
    </row>
    <row r="14" ht="15.75" customHeight="1">
      <c r="A14" s="33" t="s">
        <v>90</v>
      </c>
      <c r="C14" s="16"/>
      <c r="D14" s="16"/>
      <c r="E14" s="16"/>
    </row>
    <row r="15" ht="15.75" customHeight="1"/>
    <row r="16" ht="15.75" customHeight="1">
      <c r="A16" s="18" t="s">
        <v>231</v>
      </c>
    </row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G4:I4"/>
  </mergeCells>
  <hyperlinks>
    <hyperlink display="Back to: Table of contents" location="Contents!A1" ref="A3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7030A0"/>
    <pageSetUpPr fitToPage="1"/>
  </sheetPr>
  <sheetViews>
    <sheetView showGridLines="0" workbookViewId="0"/>
  </sheetViews>
  <sheetFormatPr customHeight="1" defaultColWidth="11.22" defaultRowHeight="15.0"/>
  <cols>
    <col customWidth="1" min="1" max="1" width="37.11"/>
    <col customWidth="1" min="2" max="26" width="10.56"/>
  </cols>
  <sheetData>
    <row r="1" ht="15.75" customHeight="1">
      <c r="A1" s="1" t="s">
        <v>43</v>
      </c>
    </row>
    <row r="2" ht="15.75" customHeight="1">
      <c r="A2" s="7"/>
    </row>
    <row r="3" ht="15.75" customHeight="1">
      <c r="A3" s="6"/>
    </row>
    <row r="4" ht="15.75" customHeight="1">
      <c r="A4" s="2" t="s">
        <v>2</v>
      </c>
      <c r="B4" s="2" t="s">
        <v>3</v>
      </c>
      <c r="C4" s="3" t="s">
        <v>4</v>
      </c>
    </row>
    <row r="5" ht="15.75" customHeight="1">
      <c r="A5" s="4" t="s">
        <v>44</v>
      </c>
      <c r="B5" s="5" t="s">
        <v>45</v>
      </c>
      <c r="C5" s="5">
        <v>25.0</v>
      </c>
    </row>
    <row r="6" ht="15.75" customHeight="1">
      <c r="A6" s="4" t="s">
        <v>46</v>
      </c>
      <c r="B6" s="5" t="s">
        <v>47</v>
      </c>
      <c r="C6" s="5">
        <v>26.0</v>
      </c>
    </row>
    <row r="7" ht="15.75" customHeight="1">
      <c r="A7" s="4" t="s">
        <v>48</v>
      </c>
      <c r="B7" s="5" t="s">
        <v>49</v>
      </c>
      <c r="C7" s="5">
        <v>29.0</v>
      </c>
    </row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display="Capex breakdown" location="CF1!A1" ref="A5"/>
    <hyperlink display="Monthly net working capital overview" location="CF2!A1" ref="A6"/>
    <hyperlink display="Monthly DSO, DIO and DPO overview" location="CF3!A1" ref="A7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7030A0"/>
    <pageSetUpPr fitToPage="1"/>
  </sheetPr>
  <sheetViews>
    <sheetView showGridLines="0" workbookViewId="0"/>
  </sheetViews>
  <sheetFormatPr customHeight="1" defaultColWidth="11.22" defaultRowHeight="15.0"/>
  <cols>
    <col customWidth="1" min="1" max="1" width="25.67"/>
    <col customWidth="1" min="2" max="2" width="5.11"/>
    <col customWidth="1" min="3" max="4" width="10.56"/>
    <col customWidth="1" min="5" max="5" width="10.0"/>
    <col customWidth="1" min="6" max="6" width="1.67"/>
    <col customWidth="1" min="7" max="26" width="10.56"/>
  </cols>
  <sheetData>
    <row r="1" ht="15.75" customHeight="1">
      <c r="A1" s="1" t="s">
        <v>44</v>
      </c>
    </row>
    <row r="2" ht="15.75" customHeight="1">
      <c r="A2" s="7" t="str">
        <f>CF!A1</f>
        <v>Cash flow section</v>
      </c>
    </row>
    <row r="3" ht="15.75" customHeight="1">
      <c r="A3" s="8" t="s">
        <v>59</v>
      </c>
    </row>
    <row r="4" ht="15.75" customHeight="1">
      <c r="A4" s="9"/>
      <c r="B4" s="9"/>
      <c r="C4" s="9"/>
      <c r="D4" s="9"/>
      <c r="E4" s="9"/>
    </row>
    <row r="5" ht="15.75" customHeight="1">
      <c r="A5" s="12" t="s">
        <v>61</v>
      </c>
      <c r="B5" s="13" t="s">
        <v>62</v>
      </c>
      <c r="C5" s="34" t="s">
        <v>63</v>
      </c>
      <c r="D5" s="34" t="s">
        <v>64</v>
      </c>
      <c r="E5" s="34" t="s">
        <v>65</v>
      </c>
      <c r="G5" s="70" t="s">
        <v>232</v>
      </c>
    </row>
    <row r="6" ht="15.75" customHeight="1">
      <c r="A6" s="5" t="s">
        <v>233</v>
      </c>
      <c r="C6" s="16">
        <v>71.0</v>
      </c>
      <c r="D6" s="16">
        <v>42.0</v>
      </c>
      <c r="E6" s="16">
        <v>71.0</v>
      </c>
      <c r="G6" s="39"/>
    </row>
    <row r="7" ht="15.75" customHeight="1">
      <c r="A7" s="5" t="s">
        <v>234</v>
      </c>
      <c r="C7" s="16">
        <v>39.0</v>
      </c>
      <c r="D7" s="16">
        <v>25.0</v>
      </c>
      <c r="E7" s="16">
        <v>21.0</v>
      </c>
    </row>
    <row r="8" ht="15.75" customHeight="1">
      <c r="A8" s="5" t="s">
        <v>235</v>
      </c>
      <c r="C8" s="16">
        <v>32.0</v>
      </c>
      <c r="D8" s="16">
        <v>38.0</v>
      </c>
      <c r="E8" s="16">
        <v>34.0</v>
      </c>
    </row>
    <row r="9" ht="15.75" customHeight="1">
      <c r="A9" s="5" t="s">
        <v>236</v>
      </c>
      <c r="C9" s="16">
        <v>15.0</v>
      </c>
      <c r="D9" s="16">
        <v>24.0</v>
      </c>
      <c r="E9" s="16">
        <v>576.0</v>
      </c>
    </row>
    <row r="10" ht="15.75" customHeight="1">
      <c r="A10" s="5" t="s">
        <v>237</v>
      </c>
      <c r="C10" s="16">
        <v>21.0</v>
      </c>
      <c r="D10" s="16">
        <v>34.0</v>
      </c>
      <c r="E10" s="16">
        <v>54.0</v>
      </c>
    </row>
    <row r="11" ht="15.75" customHeight="1">
      <c r="A11" s="5" t="s">
        <v>238</v>
      </c>
      <c r="C11" s="16">
        <v>12.0</v>
      </c>
      <c r="D11" s="16">
        <v>15.0</v>
      </c>
      <c r="E11" s="16">
        <v>42.0</v>
      </c>
    </row>
    <row r="12" ht="15.75" customHeight="1">
      <c r="A12" s="5" t="s">
        <v>74</v>
      </c>
      <c r="C12" s="16">
        <v>6.0</v>
      </c>
      <c r="D12" s="16">
        <v>4.0</v>
      </c>
      <c r="E12" s="16">
        <v>12.0</v>
      </c>
    </row>
    <row r="13" ht="15.75" customHeight="1">
      <c r="A13" s="30" t="s">
        <v>111</v>
      </c>
      <c r="B13" s="30"/>
      <c r="C13" s="27">
        <f t="shared" ref="C13:E13" si="1">SUM(C6:C12)</f>
        <v>196</v>
      </c>
      <c r="D13" s="27">
        <f t="shared" si="1"/>
        <v>182</v>
      </c>
      <c r="E13" s="27">
        <f t="shared" si="1"/>
        <v>810</v>
      </c>
    </row>
    <row r="14" ht="15.75" customHeight="1">
      <c r="A14" s="44" t="s">
        <v>239</v>
      </c>
      <c r="C14" s="16"/>
      <c r="D14" s="16"/>
      <c r="E14" s="16"/>
    </row>
    <row r="15" ht="15.75" customHeight="1">
      <c r="A15" s="5" t="s">
        <v>240</v>
      </c>
      <c r="C15" s="16">
        <v>156.0</v>
      </c>
      <c r="D15" s="16">
        <v>164.0</v>
      </c>
      <c r="E15" s="16">
        <v>179.0</v>
      </c>
    </row>
    <row r="16" ht="15.75" customHeight="1">
      <c r="A16" s="5" t="s">
        <v>241</v>
      </c>
      <c r="C16" s="16">
        <v>40.0</v>
      </c>
      <c r="D16" s="16">
        <v>18.0</v>
      </c>
      <c r="E16" s="16">
        <v>631.0</v>
      </c>
    </row>
    <row r="17" ht="15.75" customHeight="1">
      <c r="A17" s="30" t="s">
        <v>111</v>
      </c>
      <c r="B17" s="30"/>
      <c r="C17" s="27">
        <f t="shared" ref="C17:E17" si="2">SUM(C15:C16)</f>
        <v>196</v>
      </c>
      <c r="D17" s="27">
        <f t="shared" si="2"/>
        <v>182</v>
      </c>
      <c r="E17" s="27">
        <f t="shared" si="2"/>
        <v>810</v>
      </c>
    </row>
    <row r="18" ht="15.75" customHeight="1">
      <c r="A18" s="33" t="str">
        <f>A2&amp;" - "&amp;A1</f>
        <v>Cash flow section - Capex breakdown</v>
      </c>
    </row>
    <row r="19" ht="15.75" customHeight="1">
      <c r="A19" s="33" t="s">
        <v>90</v>
      </c>
    </row>
    <row r="20" ht="15.75" customHeight="1"/>
    <row r="21" ht="15.75" customHeight="1"/>
    <row r="22" ht="15.75" customHeight="1">
      <c r="C22" s="16"/>
      <c r="D22" s="16"/>
      <c r="E22" s="16"/>
    </row>
    <row r="23" ht="15.75" customHeight="1">
      <c r="C23" s="16"/>
      <c r="D23" s="16"/>
      <c r="E23" s="16"/>
    </row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display="Back to: Table of contents" location="Contents!A1" ref="A3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7030A0"/>
    <pageSetUpPr/>
  </sheetPr>
  <sheetViews>
    <sheetView showGridLines="0" workbookViewId="0"/>
  </sheetViews>
  <sheetFormatPr customHeight="1" defaultColWidth="11.22" defaultRowHeight="15.0" outlineLevelCol="1" outlineLevelRow="1"/>
  <cols>
    <col customWidth="1" min="1" max="1" width="29.44"/>
    <col customWidth="1" min="2" max="2" width="5.11"/>
    <col customWidth="1" min="3" max="3" width="10.56"/>
    <col customWidth="1" hidden="1" min="4" max="7" width="10.56" outlineLevel="1"/>
    <col customWidth="1" min="8" max="8" width="10.78"/>
    <col customWidth="1" hidden="1" min="9" max="13" width="10.56" outlineLevel="1"/>
    <col customWidth="1" min="14" max="14" width="10.78"/>
    <col customWidth="1" hidden="1" min="15" max="19" width="10.56" outlineLevel="1"/>
    <col customWidth="1" min="20" max="20" width="10.78"/>
    <col customWidth="1" hidden="1" min="21" max="25" width="10.56" outlineLevel="1"/>
    <col customWidth="1" min="26" max="26" width="10.78"/>
    <col customWidth="1" hidden="1" min="27" max="31" width="10.56" outlineLevel="1"/>
    <col customWidth="1" min="32" max="32" width="10.78"/>
    <col customWidth="1" hidden="1" min="33" max="37" width="10.56" outlineLevel="1"/>
    <col customWidth="1" min="38" max="38" width="10.78"/>
    <col customWidth="1" min="39" max="39" width="10.56"/>
  </cols>
  <sheetData>
    <row r="1" ht="15.75" customHeight="1">
      <c r="A1" s="1" t="s">
        <v>46</v>
      </c>
    </row>
    <row r="2" ht="15.75" customHeight="1">
      <c r="A2" s="7" t="str">
        <f>CF!A1</f>
        <v>Cash flow section</v>
      </c>
    </row>
    <row r="3" ht="15.75" customHeight="1">
      <c r="A3" s="8" t="s">
        <v>59</v>
      </c>
    </row>
    <row r="4" ht="15.75" customHeight="1">
      <c r="A4" s="9"/>
      <c r="B4" s="9"/>
      <c r="C4" s="9"/>
      <c r="D4" s="9"/>
      <c r="E4" s="9"/>
    </row>
    <row r="5" ht="15.75" customHeight="1">
      <c r="A5" s="12" t="s">
        <v>61</v>
      </c>
      <c r="B5" s="13" t="s">
        <v>62</v>
      </c>
      <c r="C5" s="34">
        <v>42736.0</v>
      </c>
      <c r="D5" s="34">
        <v>42767.0</v>
      </c>
      <c r="E5" s="34">
        <v>42795.0</v>
      </c>
      <c r="F5" s="34">
        <v>42826.0</v>
      </c>
      <c r="G5" s="34">
        <v>42856.0</v>
      </c>
      <c r="H5" s="34">
        <v>42887.0</v>
      </c>
      <c r="I5" s="34">
        <v>42917.0</v>
      </c>
      <c r="J5" s="34">
        <v>42948.0</v>
      </c>
      <c r="K5" s="34">
        <v>42979.0</v>
      </c>
      <c r="L5" s="34">
        <v>43009.0</v>
      </c>
      <c r="M5" s="34">
        <v>43040.0</v>
      </c>
      <c r="N5" s="34">
        <v>43070.0</v>
      </c>
      <c r="O5" s="34">
        <v>43101.0</v>
      </c>
      <c r="P5" s="34">
        <v>43132.0</v>
      </c>
      <c r="Q5" s="34">
        <v>43160.0</v>
      </c>
      <c r="R5" s="34">
        <v>43191.0</v>
      </c>
      <c r="S5" s="34">
        <v>43221.0</v>
      </c>
      <c r="T5" s="34">
        <v>43252.0</v>
      </c>
      <c r="U5" s="34">
        <v>43282.0</v>
      </c>
      <c r="V5" s="34">
        <v>43313.0</v>
      </c>
      <c r="W5" s="34">
        <v>43344.0</v>
      </c>
      <c r="X5" s="34">
        <v>43374.0</v>
      </c>
      <c r="Y5" s="34">
        <v>43405.0</v>
      </c>
      <c r="Z5" s="34">
        <v>43435.0</v>
      </c>
      <c r="AA5" s="34">
        <v>43466.0</v>
      </c>
      <c r="AB5" s="34">
        <v>43497.0</v>
      </c>
      <c r="AC5" s="34">
        <v>43525.0</v>
      </c>
      <c r="AD5" s="34">
        <v>43556.0</v>
      </c>
      <c r="AE5" s="34">
        <v>43586.0</v>
      </c>
      <c r="AF5" s="34">
        <v>43617.0</v>
      </c>
      <c r="AG5" s="34">
        <v>43647.0</v>
      </c>
      <c r="AH5" s="34">
        <v>43678.0</v>
      </c>
      <c r="AI5" s="34">
        <v>43709.0</v>
      </c>
      <c r="AJ5" s="34">
        <v>43739.0</v>
      </c>
      <c r="AK5" s="34">
        <v>43770.0</v>
      </c>
      <c r="AL5" s="34">
        <v>43800.0</v>
      </c>
    </row>
    <row r="6" ht="15.75" customHeight="1">
      <c r="A6" s="35" t="s">
        <v>95</v>
      </c>
      <c r="C6" s="16">
        <v>485.0</v>
      </c>
      <c r="D6" s="16">
        <v>424.0</v>
      </c>
      <c r="E6" s="16">
        <v>457.0</v>
      </c>
      <c r="F6" s="16">
        <v>476.0</v>
      </c>
      <c r="G6" s="16">
        <v>487.0</v>
      </c>
      <c r="H6" s="16">
        <v>455.0</v>
      </c>
      <c r="I6" s="16">
        <v>488.0</v>
      </c>
      <c r="J6" s="16">
        <v>441.0</v>
      </c>
      <c r="K6" s="16">
        <v>405.0</v>
      </c>
      <c r="L6" s="16">
        <v>400.0</v>
      </c>
      <c r="M6" s="16">
        <v>394.0</v>
      </c>
      <c r="N6" s="16">
        <v>512.0</v>
      </c>
      <c r="O6" s="16">
        <v>557.0</v>
      </c>
      <c r="P6" s="16">
        <v>587.0</v>
      </c>
      <c r="Q6" s="16">
        <v>601.0</v>
      </c>
      <c r="R6" s="16">
        <v>569.0</v>
      </c>
      <c r="S6" s="16">
        <v>582.0</v>
      </c>
      <c r="T6" s="16">
        <v>566.0</v>
      </c>
      <c r="U6" s="16">
        <v>617.0</v>
      </c>
      <c r="V6" s="16">
        <v>598.0</v>
      </c>
      <c r="W6" s="16">
        <v>575.0</v>
      </c>
      <c r="X6" s="16">
        <v>572.0</v>
      </c>
      <c r="Y6" s="16">
        <v>589.0</v>
      </c>
      <c r="Z6" s="16">
        <v>618.0</v>
      </c>
      <c r="AA6" s="16">
        <v>637.0</v>
      </c>
      <c r="AB6" s="16">
        <v>669.0</v>
      </c>
      <c r="AC6" s="16">
        <v>700.0</v>
      </c>
      <c r="AD6" s="16">
        <v>685.0</v>
      </c>
      <c r="AE6" s="16">
        <v>638.0</v>
      </c>
      <c r="AF6" s="16">
        <v>693.0</v>
      </c>
      <c r="AG6" s="16">
        <v>669.0</v>
      </c>
      <c r="AH6" s="16">
        <v>666.0</v>
      </c>
      <c r="AI6" s="16">
        <v>685.0</v>
      </c>
      <c r="AJ6" s="16">
        <v>618.0</v>
      </c>
      <c r="AK6" s="16">
        <v>624.0</v>
      </c>
      <c r="AL6" s="16">
        <v>712.0</v>
      </c>
    </row>
    <row r="7" ht="15.75" customHeight="1">
      <c r="A7" s="35" t="s">
        <v>96</v>
      </c>
      <c r="C7" s="16">
        <v>333.0</v>
      </c>
      <c r="D7" s="16">
        <v>347.0</v>
      </c>
      <c r="E7" s="16">
        <v>311.0</v>
      </c>
      <c r="F7" s="16">
        <v>303.0</v>
      </c>
      <c r="G7" s="16">
        <v>289.0</v>
      </c>
      <c r="H7" s="16">
        <v>335.0</v>
      </c>
      <c r="I7" s="16">
        <v>308.0</v>
      </c>
      <c r="J7" s="16">
        <v>285.0</v>
      </c>
      <c r="K7" s="16">
        <v>321.0</v>
      </c>
      <c r="L7" s="16">
        <v>287.0</v>
      </c>
      <c r="M7" s="16">
        <v>286.0</v>
      </c>
      <c r="N7" s="16">
        <v>351.0</v>
      </c>
      <c r="O7" s="16">
        <v>355.0</v>
      </c>
      <c r="P7" s="16">
        <v>432.0</v>
      </c>
      <c r="Q7" s="16">
        <v>458.0</v>
      </c>
      <c r="R7" s="16">
        <v>388.0</v>
      </c>
      <c r="S7" s="16">
        <v>443.0</v>
      </c>
      <c r="T7" s="16">
        <v>402.0</v>
      </c>
      <c r="U7" s="16">
        <v>441.0</v>
      </c>
      <c r="V7" s="16">
        <v>389.0</v>
      </c>
      <c r="W7" s="16">
        <v>422.0</v>
      </c>
      <c r="X7" s="16">
        <v>433.0</v>
      </c>
      <c r="Y7" s="16">
        <v>454.0</v>
      </c>
      <c r="Z7" s="16">
        <v>461.0</v>
      </c>
      <c r="AA7" s="16">
        <v>453.0</v>
      </c>
      <c r="AB7" s="16">
        <v>341.0</v>
      </c>
      <c r="AC7" s="16">
        <v>240.0</v>
      </c>
      <c r="AD7" s="16">
        <v>379.0</v>
      </c>
      <c r="AE7" s="16">
        <v>382.0</v>
      </c>
      <c r="AF7" s="16">
        <v>314.0</v>
      </c>
      <c r="AG7" s="16">
        <v>281.0</v>
      </c>
      <c r="AH7" s="16">
        <v>267.0</v>
      </c>
      <c r="AI7" s="16">
        <v>298.0</v>
      </c>
      <c r="AJ7" s="16">
        <v>461.0</v>
      </c>
      <c r="AK7" s="16">
        <v>305.0</v>
      </c>
      <c r="AL7" s="16">
        <v>218.0</v>
      </c>
    </row>
    <row r="8" ht="15.75" customHeight="1">
      <c r="A8" s="35" t="s">
        <v>97</v>
      </c>
      <c r="C8" s="16">
        <v>-208.0</v>
      </c>
      <c r="D8" s="16">
        <v>-199.0</v>
      </c>
      <c r="E8" s="16">
        <v>-194.0</v>
      </c>
      <c r="F8" s="16">
        <v>-226.0</v>
      </c>
      <c r="G8" s="16">
        <v>-194.0</v>
      </c>
      <c r="H8" s="16">
        <v>-234.0</v>
      </c>
      <c r="I8" s="16">
        <v>-225.0</v>
      </c>
      <c r="J8" s="16">
        <v>-227.0</v>
      </c>
      <c r="K8" s="16">
        <v>-194.0</v>
      </c>
      <c r="L8" s="16">
        <v>-181.0</v>
      </c>
      <c r="M8" s="16">
        <v>-184.0</v>
      </c>
      <c r="N8" s="16">
        <v>-241.0</v>
      </c>
      <c r="O8" s="16">
        <v>-281.0</v>
      </c>
      <c r="P8" s="16">
        <v>-257.0</v>
      </c>
      <c r="Q8" s="16">
        <v>-294.0</v>
      </c>
      <c r="R8" s="16">
        <v>-270.0</v>
      </c>
      <c r="S8" s="16">
        <v>-283.0</v>
      </c>
      <c r="T8" s="16">
        <v>-260.0</v>
      </c>
      <c r="U8" s="16">
        <v>-299.0</v>
      </c>
      <c r="V8" s="16">
        <v>-301.0</v>
      </c>
      <c r="W8" s="16">
        <v>-296.0</v>
      </c>
      <c r="X8" s="16">
        <v>-243.0</v>
      </c>
      <c r="Y8" s="16">
        <v>-249.0</v>
      </c>
      <c r="Z8" s="16">
        <v>-319.0</v>
      </c>
      <c r="AA8" s="16">
        <v>-414.0</v>
      </c>
      <c r="AB8" s="16">
        <v>-432.0</v>
      </c>
      <c r="AC8" s="16">
        <v>-424.0</v>
      </c>
      <c r="AD8" s="16">
        <v>-360.0</v>
      </c>
      <c r="AE8" s="16">
        <v>-420.0</v>
      </c>
      <c r="AF8" s="16">
        <v>-380.0</v>
      </c>
      <c r="AG8" s="16">
        <v>-400.0</v>
      </c>
      <c r="AH8" s="16">
        <v>-439.0</v>
      </c>
      <c r="AI8" s="16">
        <v>-410.0</v>
      </c>
      <c r="AJ8" s="16">
        <v>-348.0</v>
      </c>
      <c r="AK8" s="16">
        <v>-371.0</v>
      </c>
      <c r="AL8" s="16">
        <v>-441.0</v>
      </c>
    </row>
    <row r="9" ht="15.75" customHeight="1">
      <c r="A9" s="5" t="s">
        <v>98</v>
      </c>
      <c r="C9" s="16">
        <f t="shared" ref="C9:AL9" si="1">SUM(C6:C8)</f>
        <v>610</v>
      </c>
      <c r="D9" s="16">
        <f t="shared" si="1"/>
        <v>572</v>
      </c>
      <c r="E9" s="16">
        <f t="shared" si="1"/>
        <v>574</v>
      </c>
      <c r="F9" s="16">
        <f t="shared" si="1"/>
        <v>553</v>
      </c>
      <c r="G9" s="16">
        <f t="shared" si="1"/>
        <v>582</v>
      </c>
      <c r="H9" s="16">
        <f t="shared" si="1"/>
        <v>556</v>
      </c>
      <c r="I9" s="16">
        <f t="shared" si="1"/>
        <v>571</v>
      </c>
      <c r="J9" s="16">
        <f t="shared" si="1"/>
        <v>499</v>
      </c>
      <c r="K9" s="16">
        <f t="shared" si="1"/>
        <v>532</v>
      </c>
      <c r="L9" s="16">
        <f t="shared" si="1"/>
        <v>506</v>
      </c>
      <c r="M9" s="16">
        <f t="shared" si="1"/>
        <v>496</v>
      </c>
      <c r="N9" s="16">
        <f t="shared" si="1"/>
        <v>622</v>
      </c>
      <c r="O9" s="16">
        <f t="shared" si="1"/>
        <v>631</v>
      </c>
      <c r="P9" s="16">
        <f t="shared" si="1"/>
        <v>762</v>
      </c>
      <c r="Q9" s="16">
        <f t="shared" si="1"/>
        <v>765</v>
      </c>
      <c r="R9" s="16">
        <f t="shared" si="1"/>
        <v>687</v>
      </c>
      <c r="S9" s="16">
        <f t="shared" si="1"/>
        <v>742</v>
      </c>
      <c r="T9" s="16">
        <f t="shared" si="1"/>
        <v>708</v>
      </c>
      <c r="U9" s="16">
        <f t="shared" si="1"/>
        <v>759</v>
      </c>
      <c r="V9" s="16">
        <f t="shared" si="1"/>
        <v>686</v>
      </c>
      <c r="W9" s="16">
        <f t="shared" si="1"/>
        <v>701</v>
      </c>
      <c r="X9" s="16">
        <f t="shared" si="1"/>
        <v>762</v>
      </c>
      <c r="Y9" s="16">
        <f t="shared" si="1"/>
        <v>794</v>
      </c>
      <c r="Z9" s="16">
        <f t="shared" si="1"/>
        <v>760</v>
      </c>
      <c r="AA9" s="16">
        <f t="shared" si="1"/>
        <v>676</v>
      </c>
      <c r="AB9" s="16">
        <f t="shared" si="1"/>
        <v>578</v>
      </c>
      <c r="AC9" s="16">
        <f t="shared" si="1"/>
        <v>516</v>
      </c>
      <c r="AD9" s="16">
        <f t="shared" si="1"/>
        <v>704</v>
      </c>
      <c r="AE9" s="16">
        <f t="shared" si="1"/>
        <v>600</v>
      </c>
      <c r="AF9" s="16">
        <f t="shared" si="1"/>
        <v>627</v>
      </c>
      <c r="AG9" s="16">
        <f t="shared" si="1"/>
        <v>550</v>
      </c>
      <c r="AH9" s="16">
        <f t="shared" si="1"/>
        <v>494</v>
      </c>
      <c r="AI9" s="16">
        <f t="shared" si="1"/>
        <v>573</v>
      </c>
      <c r="AJ9" s="16">
        <f t="shared" si="1"/>
        <v>731</v>
      </c>
      <c r="AK9" s="16">
        <f t="shared" si="1"/>
        <v>558</v>
      </c>
      <c r="AL9" s="16">
        <f t="shared" si="1"/>
        <v>489</v>
      </c>
    </row>
    <row r="10" ht="15.75" customHeight="1">
      <c r="A10" s="35" t="s">
        <v>99</v>
      </c>
      <c r="C10" s="16">
        <v>-55.0</v>
      </c>
      <c r="D10" s="16">
        <v>-61.0</v>
      </c>
      <c r="E10" s="16">
        <v>-55.0</v>
      </c>
      <c r="F10" s="16">
        <v>-53.0</v>
      </c>
      <c r="G10" s="16">
        <v>-48.0</v>
      </c>
      <c r="H10" s="16">
        <v>-48.0</v>
      </c>
      <c r="I10" s="16">
        <v>-55.0</v>
      </c>
      <c r="J10" s="16">
        <v>-49.0</v>
      </c>
      <c r="K10" s="16">
        <v>-58.0</v>
      </c>
      <c r="L10" s="16">
        <v>-56.0</v>
      </c>
      <c r="M10" s="16">
        <v>-51.0</v>
      </c>
      <c r="N10" s="16">
        <v>-64.0</v>
      </c>
      <c r="O10" s="16">
        <v>-65.0</v>
      </c>
      <c r="P10" s="16">
        <v>-67.0</v>
      </c>
      <c r="Q10" s="16">
        <v>-67.0</v>
      </c>
      <c r="R10" s="16">
        <v>-72.0</v>
      </c>
      <c r="S10" s="16">
        <v>-64.0</v>
      </c>
      <c r="T10" s="16">
        <v>-72.0</v>
      </c>
      <c r="U10" s="16">
        <v>-72.0</v>
      </c>
      <c r="V10" s="16">
        <v>-75.0</v>
      </c>
      <c r="W10" s="16">
        <v>-71.0</v>
      </c>
      <c r="X10" s="16">
        <v>-64.0</v>
      </c>
      <c r="Y10" s="16">
        <v>-73.0</v>
      </c>
      <c r="Z10" s="16">
        <v>-75.0</v>
      </c>
      <c r="AA10" s="16">
        <v>-75.0</v>
      </c>
      <c r="AB10" s="16">
        <v>-83.0</v>
      </c>
      <c r="AC10" s="16">
        <v>-81.0</v>
      </c>
      <c r="AD10" s="16">
        <v>-81.0</v>
      </c>
      <c r="AE10" s="16">
        <v>-79.0</v>
      </c>
      <c r="AF10" s="16">
        <v>-83.0</v>
      </c>
      <c r="AG10" s="16">
        <v>-77.0</v>
      </c>
      <c r="AH10" s="16">
        <v>-79.0</v>
      </c>
      <c r="AI10" s="16">
        <v>-79.0</v>
      </c>
      <c r="AJ10" s="16">
        <v>-79.0</v>
      </c>
      <c r="AK10" s="16">
        <v>-82.0</v>
      </c>
      <c r="AL10" s="16">
        <v>-84.0</v>
      </c>
    </row>
    <row r="11" ht="15.75" customHeight="1">
      <c r="A11" s="35" t="s">
        <v>100</v>
      </c>
      <c r="C11" s="16">
        <v>-17.0</v>
      </c>
      <c r="D11" s="16">
        <v>-16.0</v>
      </c>
      <c r="E11" s="16">
        <v>-17.0</v>
      </c>
      <c r="F11" s="16">
        <v>-16.0</v>
      </c>
      <c r="G11" s="16">
        <v>-17.0</v>
      </c>
      <c r="H11" s="16">
        <v>-16.0</v>
      </c>
      <c r="I11" s="16">
        <v>-20.0</v>
      </c>
      <c r="J11" s="16">
        <v>-20.0</v>
      </c>
      <c r="K11" s="16">
        <v>-19.0</v>
      </c>
      <c r="L11" s="16">
        <v>-19.0</v>
      </c>
      <c r="M11" s="16">
        <v>-19.0</v>
      </c>
      <c r="N11" s="16">
        <v>-21.0</v>
      </c>
      <c r="O11" s="16">
        <v>-31.0</v>
      </c>
      <c r="P11" s="16">
        <v>-31.0</v>
      </c>
      <c r="Q11" s="16">
        <v>-21.0</v>
      </c>
      <c r="R11" s="16">
        <v>-21.0</v>
      </c>
      <c r="S11" s="16">
        <v>-21.0</v>
      </c>
      <c r="T11" s="16">
        <v>-22.0</v>
      </c>
      <c r="U11" s="16">
        <v>-26.0</v>
      </c>
      <c r="V11" s="16">
        <v>-25.0</v>
      </c>
      <c r="W11" s="16">
        <v>-23.0</v>
      </c>
      <c r="X11" s="16">
        <v>-28.0</v>
      </c>
      <c r="Y11" s="16">
        <v>-22.0</v>
      </c>
      <c r="Z11" s="16">
        <v>-32.0</v>
      </c>
      <c r="AA11" s="16">
        <v>-30.0</v>
      </c>
      <c r="AB11" s="16">
        <v>-30.0</v>
      </c>
      <c r="AC11" s="16">
        <v>-31.0</v>
      </c>
      <c r="AD11" s="16">
        <v>-28.0</v>
      </c>
      <c r="AE11" s="16">
        <v>-28.0</v>
      </c>
      <c r="AF11" s="16">
        <v>-28.0</v>
      </c>
      <c r="AG11" s="16">
        <v>-27.0</v>
      </c>
      <c r="AH11" s="16">
        <v>-29.0</v>
      </c>
      <c r="AI11" s="16">
        <v>-27.0</v>
      </c>
      <c r="AJ11" s="16">
        <v>-31.0</v>
      </c>
      <c r="AK11" s="16">
        <v>-32.0</v>
      </c>
      <c r="AL11" s="16">
        <v>-27.0</v>
      </c>
    </row>
    <row r="12" ht="15.75" customHeight="1">
      <c r="A12" s="35" t="s">
        <v>101</v>
      </c>
      <c r="C12" s="16">
        <v>-43.0</v>
      </c>
      <c r="D12" s="16">
        <v>-46.0</v>
      </c>
      <c r="E12" s="16">
        <v>-40.0</v>
      </c>
      <c r="F12" s="16">
        <v>-45.0</v>
      </c>
      <c r="G12" s="16">
        <v>-38.0</v>
      </c>
      <c r="H12" s="16">
        <v>-40.0</v>
      </c>
      <c r="I12" s="16">
        <v>-35.0</v>
      </c>
      <c r="J12" s="16">
        <v>-45.0</v>
      </c>
      <c r="K12" s="16">
        <v>-44.0</v>
      </c>
      <c r="L12" s="16">
        <v>-42.0</v>
      </c>
      <c r="M12" s="16">
        <v>-35.0</v>
      </c>
      <c r="N12" s="16">
        <v>-46.0</v>
      </c>
      <c r="O12" s="16">
        <v>-45.0</v>
      </c>
      <c r="P12" s="16">
        <v>-40.0</v>
      </c>
      <c r="Q12" s="16">
        <v>-41.0</v>
      </c>
      <c r="R12" s="16">
        <v>-42.0</v>
      </c>
      <c r="S12" s="16">
        <v>-41.0</v>
      </c>
      <c r="T12" s="16">
        <v>-44.0</v>
      </c>
      <c r="U12" s="16">
        <v>-42.0</v>
      </c>
      <c r="V12" s="16">
        <v>-40.0</v>
      </c>
      <c r="W12" s="16">
        <v>-44.0</v>
      </c>
      <c r="X12" s="16">
        <v>-39.0</v>
      </c>
      <c r="Y12" s="16">
        <v>-46.0</v>
      </c>
      <c r="Z12" s="16">
        <v>-39.0</v>
      </c>
      <c r="AA12" s="16">
        <v>-40.0</v>
      </c>
      <c r="AB12" s="16">
        <v>-39.0</v>
      </c>
      <c r="AC12" s="16">
        <v>-40.0</v>
      </c>
      <c r="AD12" s="16">
        <v>-40.0</v>
      </c>
      <c r="AE12" s="16">
        <v>-39.0</v>
      </c>
      <c r="AF12" s="16">
        <v>-41.0</v>
      </c>
      <c r="AG12" s="16">
        <v>-41.0</v>
      </c>
      <c r="AH12" s="16">
        <v>-39.0</v>
      </c>
      <c r="AI12" s="16">
        <v>-41.0</v>
      </c>
      <c r="AJ12" s="16">
        <v>-39.0</v>
      </c>
      <c r="AK12" s="16">
        <v>-39.0</v>
      </c>
      <c r="AL12" s="16">
        <v>-41.0</v>
      </c>
    </row>
    <row r="13" ht="15.75" customHeight="1">
      <c r="A13" s="35" t="s">
        <v>102</v>
      </c>
      <c r="C13" s="16">
        <v>-178.0</v>
      </c>
      <c r="D13" s="16">
        <v>-208.0</v>
      </c>
      <c r="E13" s="16">
        <v>-170.0</v>
      </c>
      <c r="F13" s="16">
        <v>-191.0</v>
      </c>
      <c r="G13" s="16">
        <v>-188.0</v>
      </c>
      <c r="H13" s="16">
        <v>-175.0</v>
      </c>
      <c r="I13" s="16">
        <v>-180.0</v>
      </c>
      <c r="J13" s="16">
        <v>-167.0</v>
      </c>
      <c r="K13" s="16">
        <v>-166.0</v>
      </c>
      <c r="L13" s="16">
        <v>-192.0</v>
      </c>
      <c r="M13" s="16">
        <v>-193.0</v>
      </c>
      <c r="N13" s="16">
        <v>-210.0</v>
      </c>
      <c r="O13" s="16">
        <v>-280.0</v>
      </c>
      <c r="P13" s="16">
        <v>-233.0</v>
      </c>
      <c r="Q13" s="16">
        <v>-211.0</v>
      </c>
      <c r="R13" s="16">
        <v>-233.0</v>
      </c>
      <c r="S13" s="16">
        <v>-283.0</v>
      </c>
      <c r="T13" s="16">
        <v>-282.0</v>
      </c>
      <c r="U13" s="16">
        <v>-232.0</v>
      </c>
      <c r="V13" s="16">
        <v>-284.0</v>
      </c>
      <c r="W13" s="16">
        <v>-261.0</v>
      </c>
      <c r="X13" s="16">
        <v>-238.0</v>
      </c>
      <c r="Y13" s="16">
        <v>-255.0</v>
      </c>
      <c r="Z13" s="16">
        <v>-303.0</v>
      </c>
      <c r="AA13" s="16">
        <v>-303.0</v>
      </c>
      <c r="AB13" s="16">
        <v>-292.0</v>
      </c>
      <c r="AC13" s="16">
        <v>-231.0</v>
      </c>
      <c r="AD13" s="16">
        <v>-265.0</v>
      </c>
      <c r="AE13" s="16">
        <v>-240.0</v>
      </c>
      <c r="AF13" s="16">
        <v>-234.0</v>
      </c>
      <c r="AG13" s="16">
        <v>-271.0</v>
      </c>
      <c r="AH13" s="16">
        <v>-291.0</v>
      </c>
      <c r="AI13" s="16">
        <v>-294.0</v>
      </c>
      <c r="AJ13" s="16">
        <v>-291.0</v>
      </c>
      <c r="AK13" s="16">
        <v>-282.0</v>
      </c>
      <c r="AL13" s="16">
        <v>-231.0</v>
      </c>
    </row>
    <row r="14" ht="15.75" customHeight="1">
      <c r="A14" s="35" t="s">
        <v>103</v>
      </c>
      <c r="C14" s="16">
        <v>94.0</v>
      </c>
      <c r="D14" s="16">
        <v>95.0</v>
      </c>
      <c r="E14" s="16">
        <v>93.0</v>
      </c>
      <c r="F14" s="16">
        <v>88.0</v>
      </c>
      <c r="G14" s="16">
        <v>91.0</v>
      </c>
      <c r="H14" s="16">
        <v>103.0</v>
      </c>
      <c r="I14" s="16">
        <v>102.0</v>
      </c>
      <c r="J14" s="16">
        <v>88.0</v>
      </c>
      <c r="K14" s="16">
        <v>103.0</v>
      </c>
      <c r="L14" s="16">
        <v>101.0</v>
      </c>
      <c r="M14" s="16">
        <v>95.0</v>
      </c>
      <c r="N14" s="16">
        <v>103.0</v>
      </c>
      <c r="O14" s="16">
        <v>173.0</v>
      </c>
      <c r="P14" s="16">
        <v>112.0</v>
      </c>
      <c r="Q14" s="16">
        <v>119.0</v>
      </c>
      <c r="R14" s="16">
        <v>149.0</v>
      </c>
      <c r="S14" s="16">
        <v>148.0</v>
      </c>
      <c r="T14" s="16">
        <v>120.0</v>
      </c>
      <c r="U14" s="16">
        <v>109.0</v>
      </c>
      <c r="V14" s="16">
        <v>153.0</v>
      </c>
      <c r="W14" s="16">
        <v>117.0</v>
      </c>
      <c r="X14" s="16">
        <v>118.0</v>
      </c>
      <c r="Y14" s="16">
        <v>145.0</v>
      </c>
      <c r="Z14" s="16">
        <v>173.0</v>
      </c>
      <c r="AA14" s="16">
        <v>217.0</v>
      </c>
      <c r="AB14" s="16">
        <v>208.0</v>
      </c>
      <c r="AC14" s="16">
        <v>173.0</v>
      </c>
      <c r="AD14" s="16">
        <v>200.0</v>
      </c>
      <c r="AE14" s="16">
        <v>209.0</v>
      </c>
      <c r="AF14" s="16">
        <v>219.0</v>
      </c>
      <c r="AG14" s="16">
        <v>175.0</v>
      </c>
      <c r="AH14" s="16">
        <v>205.0</v>
      </c>
      <c r="AI14" s="16">
        <v>197.0</v>
      </c>
      <c r="AJ14" s="16">
        <v>186.0</v>
      </c>
      <c r="AK14" s="16">
        <v>205.0</v>
      </c>
      <c r="AL14" s="16">
        <v>219.0</v>
      </c>
    </row>
    <row r="15" ht="15.75" customHeight="1">
      <c r="A15" s="30" t="s">
        <v>147</v>
      </c>
      <c r="B15" s="30"/>
      <c r="C15" s="27">
        <f t="shared" ref="C15:AL15" si="2">SUM(C9:C14)</f>
        <v>411</v>
      </c>
      <c r="D15" s="27">
        <f t="shared" si="2"/>
        <v>336</v>
      </c>
      <c r="E15" s="27">
        <f t="shared" si="2"/>
        <v>385</v>
      </c>
      <c r="F15" s="27">
        <f t="shared" si="2"/>
        <v>336</v>
      </c>
      <c r="G15" s="27">
        <f t="shared" si="2"/>
        <v>382</v>
      </c>
      <c r="H15" s="27">
        <f t="shared" si="2"/>
        <v>380</v>
      </c>
      <c r="I15" s="27">
        <f t="shared" si="2"/>
        <v>383</v>
      </c>
      <c r="J15" s="27">
        <f t="shared" si="2"/>
        <v>306</v>
      </c>
      <c r="K15" s="27">
        <f t="shared" si="2"/>
        <v>348</v>
      </c>
      <c r="L15" s="27">
        <f t="shared" si="2"/>
        <v>298</v>
      </c>
      <c r="M15" s="27">
        <f t="shared" si="2"/>
        <v>293</v>
      </c>
      <c r="N15" s="27">
        <f t="shared" si="2"/>
        <v>384</v>
      </c>
      <c r="O15" s="27">
        <f t="shared" si="2"/>
        <v>383</v>
      </c>
      <c r="P15" s="27">
        <f t="shared" si="2"/>
        <v>503</v>
      </c>
      <c r="Q15" s="27">
        <f t="shared" si="2"/>
        <v>544</v>
      </c>
      <c r="R15" s="27">
        <f t="shared" si="2"/>
        <v>468</v>
      </c>
      <c r="S15" s="27">
        <f t="shared" si="2"/>
        <v>481</v>
      </c>
      <c r="T15" s="27">
        <f t="shared" si="2"/>
        <v>408</v>
      </c>
      <c r="U15" s="27">
        <f t="shared" si="2"/>
        <v>496</v>
      </c>
      <c r="V15" s="27">
        <f t="shared" si="2"/>
        <v>415</v>
      </c>
      <c r="W15" s="27">
        <f t="shared" si="2"/>
        <v>419</v>
      </c>
      <c r="X15" s="27">
        <f t="shared" si="2"/>
        <v>511</v>
      </c>
      <c r="Y15" s="27">
        <f t="shared" si="2"/>
        <v>543</v>
      </c>
      <c r="Z15" s="27">
        <f t="shared" si="2"/>
        <v>484</v>
      </c>
      <c r="AA15" s="27">
        <f t="shared" si="2"/>
        <v>445</v>
      </c>
      <c r="AB15" s="27">
        <f t="shared" si="2"/>
        <v>342</v>
      </c>
      <c r="AC15" s="27">
        <f t="shared" si="2"/>
        <v>306</v>
      </c>
      <c r="AD15" s="27">
        <f t="shared" si="2"/>
        <v>490</v>
      </c>
      <c r="AE15" s="27">
        <f t="shared" si="2"/>
        <v>423</v>
      </c>
      <c r="AF15" s="27">
        <f t="shared" si="2"/>
        <v>460</v>
      </c>
      <c r="AG15" s="27">
        <f t="shared" si="2"/>
        <v>309</v>
      </c>
      <c r="AH15" s="27">
        <f t="shared" si="2"/>
        <v>261</v>
      </c>
      <c r="AI15" s="27">
        <f t="shared" si="2"/>
        <v>329</v>
      </c>
      <c r="AJ15" s="27">
        <f t="shared" si="2"/>
        <v>477</v>
      </c>
      <c r="AK15" s="27">
        <f t="shared" si="2"/>
        <v>328</v>
      </c>
      <c r="AL15" s="27">
        <f t="shared" si="2"/>
        <v>325</v>
      </c>
    </row>
    <row r="16" ht="15.75" customHeight="1">
      <c r="A16" s="18"/>
      <c r="B16" s="18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39"/>
    </row>
    <row r="17" ht="15.75" customHeight="1">
      <c r="A17" s="71" t="s">
        <v>123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</row>
    <row r="18" ht="15.75" customHeight="1">
      <c r="A18" s="5" t="s">
        <v>138</v>
      </c>
      <c r="C18" s="16">
        <f t="shared" ref="C18:AL18" si="3">-C11</f>
        <v>17</v>
      </c>
      <c r="D18" s="16">
        <f t="shared" si="3"/>
        <v>16</v>
      </c>
      <c r="E18" s="16">
        <f t="shared" si="3"/>
        <v>17</v>
      </c>
      <c r="F18" s="16">
        <f t="shared" si="3"/>
        <v>16</v>
      </c>
      <c r="G18" s="16">
        <f t="shared" si="3"/>
        <v>17</v>
      </c>
      <c r="H18" s="16">
        <f t="shared" si="3"/>
        <v>16</v>
      </c>
      <c r="I18" s="16">
        <f t="shared" si="3"/>
        <v>20</v>
      </c>
      <c r="J18" s="16">
        <f t="shared" si="3"/>
        <v>20</v>
      </c>
      <c r="K18" s="16">
        <f t="shared" si="3"/>
        <v>19</v>
      </c>
      <c r="L18" s="16">
        <f t="shared" si="3"/>
        <v>19</v>
      </c>
      <c r="M18" s="16">
        <f t="shared" si="3"/>
        <v>19</v>
      </c>
      <c r="N18" s="16">
        <f t="shared" si="3"/>
        <v>21</v>
      </c>
      <c r="O18" s="16">
        <f t="shared" si="3"/>
        <v>31</v>
      </c>
      <c r="P18" s="16">
        <f t="shared" si="3"/>
        <v>31</v>
      </c>
      <c r="Q18" s="16">
        <f t="shared" si="3"/>
        <v>21</v>
      </c>
      <c r="R18" s="16">
        <f t="shared" si="3"/>
        <v>21</v>
      </c>
      <c r="S18" s="16">
        <f t="shared" si="3"/>
        <v>21</v>
      </c>
      <c r="T18" s="16">
        <f t="shared" si="3"/>
        <v>22</v>
      </c>
      <c r="U18" s="16">
        <f t="shared" si="3"/>
        <v>26</v>
      </c>
      <c r="V18" s="16">
        <f t="shared" si="3"/>
        <v>25</v>
      </c>
      <c r="W18" s="16">
        <f t="shared" si="3"/>
        <v>23</v>
      </c>
      <c r="X18" s="16">
        <f t="shared" si="3"/>
        <v>28</v>
      </c>
      <c r="Y18" s="16">
        <f t="shared" si="3"/>
        <v>22</v>
      </c>
      <c r="Z18" s="16">
        <f t="shared" si="3"/>
        <v>32</v>
      </c>
      <c r="AA18" s="16">
        <f t="shared" si="3"/>
        <v>30</v>
      </c>
      <c r="AB18" s="16">
        <f t="shared" si="3"/>
        <v>30</v>
      </c>
      <c r="AC18" s="16">
        <f t="shared" si="3"/>
        <v>31</v>
      </c>
      <c r="AD18" s="16">
        <f t="shared" si="3"/>
        <v>28</v>
      </c>
      <c r="AE18" s="16">
        <f t="shared" si="3"/>
        <v>28</v>
      </c>
      <c r="AF18" s="16">
        <f t="shared" si="3"/>
        <v>28</v>
      </c>
      <c r="AG18" s="16">
        <f t="shared" si="3"/>
        <v>27</v>
      </c>
      <c r="AH18" s="16">
        <f t="shared" si="3"/>
        <v>29</v>
      </c>
      <c r="AI18" s="16">
        <f t="shared" si="3"/>
        <v>27</v>
      </c>
      <c r="AJ18" s="16">
        <f t="shared" si="3"/>
        <v>31</v>
      </c>
      <c r="AK18" s="16">
        <f t="shared" si="3"/>
        <v>32</v>
      </c>
      <c r="AL18" s="16">
        <f t="shared" si="3"/>
        <v>27</v>
      </c>
    </row>
    <row r="19" ht="15.75" customHeight="1">
      <c r="A19" s="5" t="s">
        <v>139</v>
      </c>
      <c r="C19" s="16">
        <v>0.0</v>
      </c>
      <c r="D19" s="16">
        <v>0.0</v>
      </c>
      <c r="E19" s="16">
        <v>0.0</v>
      </c>
      <c r="F19" s="16">
        <v>0.0</v>
      </c>
      <c r="G19" s="16">
        <v>0.0</v>
      </c>
      <c r="H19" s="16">
        <v>0.0</v>
      </c>
      <c r="I19" s="16">
        <v>0.0</v>
      </c>
      <c r="J19" s="16">
        <v>0.0</v>
      </c>
      <c r="K19" s="16">
        <v>0.0</v>
      </c>
      <c r="L19" s="16">
        <v>0.0</v>
      </c>
      <c r="M19" s="16">
        <v>0.0</v>
      </c>
      <c r="N19" s="16">
        <v>0.0</v>
      </c>
      <c r="O19" s="16">
        <v>0.0</v>
      </c>
      <c r="P19" s="16">
        <v>0.0</v>
      </c>
      <c r="Q19" s="16">
        <v>0.0</v>
      </c>
      <c r="R19" s="16">
        <v>0.0</v>
      </c>
      <c r="S19" s="16">
        <v>0.0</v>
      </c>
      <c r="T19" s="16">
        <v>0.0</v>
      </c>
      <c r="U19" s="16">
        <v>0.0</v>
      </c>
      <c r="V19" s="16">
        <v>0.0</v>
      </c>
      <c r="W19" s="16">
        <v>0.0</v>
      </c>
      <c r="X19" s="16">
        <v>46.0</v>
      </c>
      <c r="Y19" s="16">
        <v>46.0</v>
      </c>
      <c r="Z19" s="16">
        <v>46.0</v>
      </c>
      <c r="AA19" s="16">
        <v>46.0</v>
      </c>
      <c r="AB19" s="16">
        <v>46.0</v>
      </c>
      <c r="AC19" s="16">
        <v>46.0</v>
      </c>
      <c r="AD19" s="16">
        <v>46.0</v>
      </c>
      <c r="AE19" s="16">
        <v>46.0</v>
      </c>
      <c r="AF19" s="16">
        <v>125.0</v>
      </c>
      <c r="AG19" s="16">
        <v>125.0</v>
      </c>
      <c r="AH19" s="16">
        <v>125.0</v>
      </c>
      <c r="AI19" s="16">
        <v>125.0</v>
      </c>
      <c r="AJ19" s="16">
        <v>125.0</v>
      </c>
      <c r="AK19" s="16">
        <v>125.0</v>
      </c>
      <c r="AL19" s="16">
        <v>20.0</v>
      </c>
    </row>
    <row r="20" ht="15.75" customHeight="1">
      <c r="A20" s="5" t="s">
        <v>140</v>
      </c>
      <c r="C20" s="16">
        <v>0.0</v>
      </c>
      <c r="D20" s="16">
        <v>0.999999999999998</v>
      </c>
      <c r="E20" s="16">
        <v>2.299999999999998</v>
      </c>
      <c r="F20" s="16">
        <v>3.599999999999998</v>
      </c>
      <c r="G20" s="16">
        <v>4.899999999999998</v>
      </c>
      <c r="H20" s="16">
        <v>6.1999999999999975</v>
      </c>
      <c r="I20" s="16">
        <v>7.499999999999997</v>
      </c>
      <c r="J20" s="16">
        <v>8.799999999999997</v>
      </c>
      <c r="K20" s="16">
        <v>10.099999999999998</v>
      </c>
      <c r="L20" s="16">
        <v>11.399999999999999</v>
      </c>
      <c r="M20" s="16">
        <v>12.7</v>
      </c>
      <c r="N20" s="16">
        <v>14.0</v>
      </c>
      <c r="O20" s="16">
        <v>0.0</v>
      </c>
      <c r="P20" s="16">
        <v>0.0</v>
      </c>
      <c r="Q20" s="16">
        <v>2.0</v>
      </c>
      <c r="R20" s="16">
        <v>4.0</v>
      </c>
      <c r="S20" s="16">
        <v>6.0</v>
      </c>
      <c r="T20" s="16">
        <v>8.0</v>
      </c>
      <c r="U20" s="16">
        <v>10.0</v>
      </c>
      <c r="V20" s="16">
        <v>12.0</v>
      </c>
      <c r="W20" s="16">
        <v>14.0</v>
      </c>
      <c r="X20" s="16">
        <v>16.0</v>
      </c>
      <c r="Y20" s="16">
        <v>18.0</v>
      </c>
      <c r="Z20" s="16">
        <v>20.0</v>
      </c>
      <c r="AA20" s="16">
        <v>0.0</v>
      </c>
      <c r="AB20" s="16">
        <v>1.0</v>
      </c>
      <c r="AC20" s="16">
        <v>2.5</v>
      </c>
      <c r="AD20" s="16">
        <v>4.0</v>
      </c>
      <c r="AE20" s="16">
        <v>5.5</v>
      </c>
      <c r="AF20" s="16">
        <v>7.0</v>
      </c>
      <c r="AG20" s="16">
        <v>8.5</v>
      </c>
      <c r="AH20" s="16">
        <v>10.0</v>
      </c>
      <c r="AI20" s="16">
        <v>11.5</v>
      </c>
      <c r="AJ20" s="16">
        <v>13.0</v>
      </c>
      <c r="AK20" s="16">
        <v>14.5</v>
      </c>
      <c r="AL20" s="16">
        <v>16.0</v>
      </c>
    </row>
    <row r="21" ht="15.75" customHeight="1">
      <c r="A21" s="5" t="s">
        <v>141</v>
      </c>
      <c r="C21" s="16">
        <v>10.0</v>
      </c>
      <c r="D21" s="16">
        <v>10.0</v>
      </c>
      <c r="E21" s="16">
        <v>10.0</v>
      </c>
      <c r="F21" s="16">
        <v>10.0</v>
      </c>
      <c r="G21" s="16">
        <v>10.0</v>
      </c>
      <c r="H21" s="16">
        <v>10.0</v>
      </c>
      <c r="I21" s="16">
        <v>10.0</v>
      </c>
      <c r="J21" s="16">
        <v>10.0</v>
      </c>
      <c r="K21" s="16">
        <v>10.0</v>
      </c>
      <c r="L21" s="16">
        <v>10.0</v>
      </c>
      <c r="M21" s="16">
        <v>10.0</v>
      </c>
      <c r="N21" s="16">
        <v>10.0</v>
      </c>
      <c r="O21" s="16">
        <v>10.0</v>
      </c>
      <c r="P21" s="16">
        <v>10.0</v>
      </c>
      <c r="Q21" s="16">
        <v>10.0</v>
      </c>
      <c r="R21" s="16">
        <v>10.0</v>
      </c>
      <c r="S21" s="16">
        <v>10.0</v>
      </c>
      <c r="T21" s="16">
        <v>10.0</v>
      </c>
      <c r="U21" s="16">
        <v>10.0</v>
      </c>
      <c r="V21" s="16">
        <v>10.0</v>
      </c>
      <c r="W21" s="16">
        <v>10.0</v>
      </c>
      <c r="X21" s="16">
        <v>10.0</v>
      </c>
      <c r="Y21" s="16">
        <v>10.0</v>
      </c>
      <c r="Z21" s="16">
        <v>10.0</v>
      </c>
      <c r="AA21" s="16">
        <v>10.0</v>
      </c>
      <c r="AB21" s="16">
        <v>10.0</v>
      </c>
      <c r="AC21" s="16">
        <v>10.0</v>
      </c>
      <c r="AD21" s="16">
        <v>10.0</v>
      </c>
      <c r="AE21" s="16">
        <v>10.0</v>
      </c>
      <c r="AF21" s="16">
        <v>10.0</v>
      </c>
      <c r="AG21" s="16">
        <v>10.0</v>
      </c>
      <c r="AH21" s="16">
        <v>10.0</v>
      </c>
      <c r="AI21" s="16">
        <v>10.0</v>
      </c>
      <c r="AJ21" s="16">
        <v>10.0</v>
      </c>
      <c r="AK21" s="16">
        <v>10.0</v>
      </c>
      <c r="AL21" s="16">
        <v>10.0</v>
      </c>
    </row>
    <row r="22" ht="15.75" customHeight="1">
      <c r="A22" s="72" t="s">
        <v>148</v>
      </c>
      <c r="B22" s="72"/>
      <c r="C22" s="73">
        <f t="shared" ref="C22:AL22" si="4">SUM(C18:C21)</f>
        <v>27</v>
      </c>
      <c r="D22" s="73">
        <f t="shared" si="4"/>
        <v>27</v>
      </c>
      <c r="E22" s="73">
        <f t="shared" si="4"/>
        <v>29.3</v>
      </c>
      <c r="F22" s="73">
        <f t="shared" si="4"/>
        <v>29.6</v>
      </c>
      <c r="G22" s="73">
        <f t="shared" si="4"/>
        <v>31.9</v>
      </c>
      <c r="H22" s="73">
        <f t="shared" si="4"/>
        <v>32.2</v>
      </c>
      <c r="I22" s="73">
        <f t="shared" si="4"/>
        <v>37.5</v>
      </c>
      <c r="J22" s="73">
        <f t="shared" si="4"/>
        <v>38.8</v>
      </c>
      <c r="K22" s="73">
        <f t="shared" si="4"/>
        <v>39.1</v>
      </c>
      <c r="L22" s="73">
        <f t="shared" si="4"/>
        <v>40.4</v>
      </c>
      <c r="M22" s="73">
        <f t="shared" si="4"/>
        <v>41.7</v>
      </c>
      <c r="N22" s="73">
        <f t="shared" si="4"/>
        <v>45</v>
      </c>
      <c r="O22" s="73">
        <f t="shared" si="4"/>
        <v>41</v>
      </c>
      <c r="P22" s="73">
        <f t="shared" si="4"/>
        <v>41</v>
      </c>
      <c r="Q22" s="73">
        <f t="shared" si="4"/>
        <v>33</v>
      </c>
      <c r="R22" s="73">
        <f t="shared" si="4"/>
        <v>35</v>
      </c>
      <c r="S22" s="73">
        <f t="shared" si="4"/>
        <v>37</v>
      </c>
      <c r="T22" s="73">
        <f t="shared" si="4"/>
        <v>40</v>
      </c>
      <c r="U22" s="73">
        <f t="shared" si="4"/>
        <v>46</v>
      </c>
      <c r="V22" s="73">
        <f t="shared" si="4"/>
        <v>47</v>
      </c>
      <c r="W22" s="73">
        <f t="shared" si="4"/>
        <v>47</v>
      </c>
      <c r="X22" s="73">
        <f t="shared" si="4"/>
        <v>100</v>
      </c>
      <c r="Y22" s="73">
        <f t="shared" si="4"/>
        <v>96</v>
      </c>
      <c r="Z22" s="73">
        <f t="shared" si="4"/>
        <v>108</v>
      </c>
      <c r="AA22" s="73">
        <f t="shared" si="4"/>
        <v>86</v>
      </c>
      <c r="AB22" s="73">
        <f t="shared" si="4"/>
        <v>87</v>
      </c>
      <c r="AC22" s="73">
        <f t="shared" si="4"/>
        <v>89.5</v>
      </c>
      <c r="AD22" s="73">
        <f t="shared" si="4"/>
        <v>88</v>
      </c>
      <c r="AE22" s="73">
        <f t="shared" si="4"/>
        <v>89.5</v>
      </c>
      <c r="AF22" s="73">
        <f t="shared" si="4"/>
        <v>170</v>
      </c>
      <c r="AG22" s="73">
        <f t="shared" si="4"/>
        <v>170.5</v>
      </c>
      <c r="AH22" s="73">
        <f t="shared" si="4"/>
        <v>174</v>
      </c>
      <c r="AI22" s="73">
        <f t="shared" si="4"/>
        <v>173.5</v>
      </c>
      <c r="AJ22" s="73">
        <f t="shared" si="4"/>
        <v>179</v>
      </c>
      <c r="AK22" s="73">
        <f t="shared" si="4"/>
        <v>181.5</v>
      </c>
      <c r="AL22" s="73">
        <f t="shared" si="4"/>
        <v>73</v>
      </c>
      <c r="AM22" s="24"/>
    </row>
    <row r="23" ht="15.75" customHeight="1"/>
    <row r="24" ht="15.75" customHeight="1">
      <c r="A24" s="18" t="s">
        <v>242</v>
      </c>
    </row>
    <row r="25" ht="15.75" customHeight="1">
      <c r="A25" s="12" t="s">
        <v>61</v>
      </c>
      <c r="B25" s="13" t="s">
        <v>62</v>
      </c>
      <c r="C25" s="34">
        <v>42736.0</v>
      </c>
      <c r="D25" s="34">
        <v>42767.0</v>
      </c>
      <c r="E25" s="34">
        <v>42795.0</v>
      </c>
      <c r="F25" s="34">
        <v>42826.0</v>
      </c>
      <c r="G25" s="34">
        <v>42856.0</v>
      </c>
      <c r="H25" s="34">
        <v>42887.0</v>
      </c>
      <c r="I25" s="34">
        <v>42917.0</v>
      </c>
      <c r="J25" s="34">
        <v>42948.0</v>
      </c>
      <c r="K25" s="34">
        <v>42979.0</v>
      </c>
      <c r="L25" s="34">
        <v>43009.0</v>
      </c>
      <c r="M25" s="34">
        <v>43040.0</v>
      </c>
      <c r="N25" s="34">
        <v>43070.0</v>
      </c>
      <c r="O25" s="34">
        <v>43101.0</v>
      </c>
      <c r="P25" s="34">
        <v>43132.0</v>
      </c>
      <c r="Q25" s="34">
        <v>43160.0</v>
      </c>
      <c r="R25" s="34">
        <v>43191.0</v>
      </c>
      <c r="S25" s="34">
        <v>43221.0</v>
      </c>
      <c r="T25" s="34">
        <v>43252.0</v>
      </c>
      <c r="U25" s="34">
        <v>43282.0</v>
      </c>
      <c r="V25" s="34">
        <v>43313.0</v>
      </c>
      <c r="W25" s="34">
        <v>43344.0</v>
      </c>
      <c r="X25" s="34">
        <v>43374.0</v>
      </c>
      <c r="Y25" s="34">
        <v>43405.0</v>
      </c>
      <c r="Z25" s="34">
        <v>43435.0</v>
      </c>
      <c r="AA25" s="34">
        <v>43466.0</v>
      </c>
      <c r="AB25" s="34">
        <v>43497.0</v>
      </c>
      <c r="AC25" s="34">
        <v>43525.0</v>
      </c>
      <c r="AD25" s="34">
        <v>43556.0</v>
      </c>
      <c r="AE25" s="34">
        <v>43586.0</v>
      </c>
      <c r="AF25" s="34">
        <v>43617.0</v>
      </c>
      <c r="AG25" s="34">
        <v>43647.0</v>
      </c>
      <c r="AH25" s="34">
        <v>43678.0</v>
      </c>
      <c r="AI25" s="34">
        <v>43709.0</v>
      </c>
      <c r="AJ25" s="34">
        <v>43739.0</v>
      </c>
      <c r="AK25" s="34">
        <v>43770.0</v>
      </c>
      <c r="AL25" s="34">
        <v>43800.0</v>
      </c>
    </row>
    <row r="26" ht="15.75" customHeight="1">
      <c r="A26" s="35" t="s">
        <v>95</v>
      </c>
      <c r="C26" s="16">
        <f t="shared" ref="C26:AL26" si="5">C6</f>
        <v>485</v>
      </c>
      <c r="D26" s="16">
        <f t="shared" si="5"/>
        <v>424</v>
      </c>
      <c r="E26" s="16">
        <f t="shared" si="5"/>
        <v>457</v>
      </c>
      <c r="F26" s="16">
        <f t="shared" si="5"/>
        <v>476</v>
      </c>
      <c r="G26" s="16">
        <f t="shared" si="5"/>
        <v>487</v>
      </c>
      <c r="H26" s="16">
        <f t="shared" si="5"/>
        <v>455</v>
      </c>
      <c r="I26" s="16">
        <f t="shared" si="5"/>
        <v>488</v>
      </c>
      <c r="J26" s="16">
        <f t="shared" si="5"/>
        <v>441</v>
      </c>
      <c r="K26" s="16">
        <f t="shared" si="5"/>
        <v>405</v>
      </c>
      <c r="L26" s="16">
        <f t="shared" si="5"/>
        <v>400</v>
      </c>
      <c r="M26" s="16">
        <f t="shared" si="5"/>
        <v>394</v>
      </c>
      <c r="N26" s="16">
        <f t="shared" si="5"/>
        <v>512</v>
      </c>
      <c r="O26" s="16">
        <f t="shared" si="5"/>
        <v>557</v>
      </c>
      <c r="P26" s="16">
        <f t="shared" si="5"/>
        <v>587</v>
      </c>
      <c r="Q26" s="16">
        <f t="shared" si="5"/>
        <v>601</v>
      </c>
      <c r="R26" s="16">
        <f t="shared" si="5"/>
        <v>569</v>
      </c>
      <c r="S26" s="16">
        <f t="shared" si="5"/>
        <v>582</v>
      </c>
      <c r="T26" s="16">
        <f t="shared" si="5"/>
        <v>566</v>
      </c>
      <c r="U26" s="16">
        <f t="shared" si="5"/>
        <v>617</v>
      </c>
      <c r="V26" s="16">
        <f t="shared" si="5"/>
        <v>598</v>
      </c>
      <c r="W26" s="16">
        <f t="shared" si="5"/>
        <v>575</v>
      </c>
      <c r="X26" s="16">
        <f t="shared" si="5"/>
        <v>572</v>
      </c>
      <c r="Y26" s="16">
        <f t="shared" si="5"/>
        <v>589</v>
      </c>
      <c r="Z26" s="16">
        <f t="shared" si="5"/>
        <v>618</v>
      </c>
      <c r="AA26" s="16">
        <f t="shared" si="5"/>
        <v>637</v>
      </c>
      <c r="AB26" s="16">
        <f t="shared" si="5"/>
        <v>669</v>
      </c>
      <c r="AC26" s="16">
        <f t="shared" si="5"/>
        <v>700</v>
      </c>
      <c r="AD26" s="16">
        <f t="shared" si="5"/>
        <v>685</v>
      </c>
      <c r="AE26" s="16">
        <f t="shared" si="5"/>
        <v>638</v>
      </c>
      <c r="AF26" s="16">
        <f t="shared" si="5"/>
        <v>693</v>
      </c>
      <c r="AG26" s="16">
        <f t="shared" si="5"/>
        <v>669</v>
      </c>
      <c r="AH26" s="16">
        <f t="shared" si="5"/>
        <v>666</v>
      </c>
      <c r="AI26" s="16">
        <f t="shared" si="5"/>
        <v>685</v>
      </c>
      <c r="AJ26" s="16">
        <f t="shared" si="5"/>
        <v>618</v>
      </c>
      <c r="AK26" s="16">
        <f t="shared" si="5"/>
        <v>624</v>
      </c>
      <c r="AL26" s="16">
        <f t="shared" si="5"/>
        <v>712</v>
      </c>
    </row>
    <row r="27" ht="15.75" customHeight="1">
      <c r="A27" s="35" t="s">
        <v>96</v>
      </c>
      <c r="C27" s="16">
        <f t="shared" ref="C27:AL27" si="6">C7</f>
        <v>333</v>
      </c>
      <c r="D27" s="16">
        <f t="shared" si="6"/>
        <v>347</v>
      </c>
      <c r="E27" s="16">
        <f t="shared" si="6"/>
        <v>311</v>
      </c>
      <c r="F27" s="16">
        <f t="shared" si="6"/>
        <v>303</v>
      </c>
      <c r="G27" s="16">
        <f t="shared" si="6"/>
        <v>289</v>
      </c>
      <c r="H27" s="16">
        <f t="shared" si="6"/>
        <v>335</v>
      </c>
      <c r="I27" s="16">
        <f t="shared" si="6"/>
        <v>308</v>
      </c>
      <c r="J27" s="16">
        <f t="shared" si="6"/>
        <v>285</v>
      </c>
      <c r="K27" s="16">
        <f t="shared" si="6"/>
        <v>321</v>
      </c>
      <c r="L27" s="16">
        <f t="shared" si="6"/>
        <v>287</v>
      </c>
      <c r="M27" s="16">
        <f t="shared" si="6"/>
        <v>286</v>
      </c>
      <c r="N27" s="16">
        <f t="shared" si="6"/>
        <v>351</v>
      </c>
      <c r="O27" s="16">
        <f t="shared" si="6"/>
        <v>355</v>
      </c>
      <c r="P27" s="16">
        <f t="shared" si="6"/>
        <v>432</v>
      </c>
      <c r="Q27" s="16">
        <f t="shared" si="6"/>
        <v>458</v>
      </c>
      <c r="R27" s="16">
        <f t="shared" si="6"/>
        <v>388</v>
      </c>
      <c r="S27" s="16">
        <f t="shared" si="6"/>
        <v>443</v>
      </c>
      <c r="T27" s="16">
        <f t="shared" si="6"/>
        <v>402</v>
      </c>
      <c r="U27" s="16">
        <f t="shared" si="6"/>
        <v>441</v>
      </c>
      <c r="V27" s="16">
        <f t="shared" si="6"/>
        <v>389</v>
      </c>
      <c r="W27" s="16">
        <f t="shared" si="6"/>
        <v>422</v>
      </c>
      <c r="X27" s="16">
        <f t="shared" si="6"/>
        <v>433</v>
      </c>
      <c r="Y27" s="16">
        <f t="shared" si="6"/>
        <v>454</v>
      </c>
      <c r="Z27" s="16">
        <f t="shared" si="6"/>
        <v>461</v>
      </c>
      <c r="AA27" s="16">
        <f t="shared" si="6"/>
        <v>453</v>
      </c>
      <c r="AB27" s="16">
        <f t="shared" si="6"/>
        <v>341</v>
      </c>
      <c r="AC27" s="16">
        <f t="shared" si="6"/>
        <v>240</v>
      </c>
      <c r="AD27" s="16">
        <f t="shared" si="6"/>
        <v>379</v>
      </c>
      <c r="AE27" s="16">
        <f t="shared" si="6"/>
        <v>382</v>
      </c>
      <c r="AF27" s="16">
        <f t="shared" si="6"/>
        <v>314</v>
      </c>
      <c r="AG27" s="16">
        <f t="shared" si="6"/>
        <v>281</v>
      </c>
      <c r="AH27" s="16">
        <f t="shared" si="6"/>
        <v>267</v>
      </c>
      <c r="AI27" s="16">
        <f t="shared" si="6"/>
        <v>298</v>
      </c>
      <c r="AJ27" s="16">
        <f t="shared" si="6"/>
        <v>461</v>
      </c>
      <c r="AK27" s="16">
        <f t="shared" si="6"/>
        <v>305</v>
      </c>
      <c r="AL27" s="16">
        <f t="shared" si="6"/>
        <v>218</v>
      </c>
    </row>
    <row r="28" ht="15.75" customHeight="1">
      <c r="A28" s="35" t="s">
        <v>97</v>
      </c>
      <c r="C28" s="16">
        <f t="shared" ref="C28:AL28" si="7">C8</f>
        <v>-208</v>
      </c>
      <c r="D28" s="16">
        <f t="shared" si="7"/>
        <v>-199</v>
      </c>
      <c r="E28" s="16">
        <f t="shared" si="7"/>
        <v>-194</v>
      </c>
      <c r="F28" s="16">
        <f t="shared" si="7"/>
        <v>-226</v>
      </c>
      <c r="G28" s="16">
        <f t="shared" si="7"/>
        <v>-194</v>
      </c>
      <c r="H28" s="16">
        <f t="shared" si="7"/>
        <v>-234</v>
      </c>
      <c r="I28" s="16">
        <f t="shared" si="7"/>
        <v>-225</v>
      </c>
      <c r="J28" s="16">
        <f t="shared" si="7"/>
        <v>-227</v>
      </c>
      <c r="K28" s="16">
        <f t="shared" si="7"/>
        <v>-194</v>
      </c>
      <c r="L28" s="16">
        <f t="shared" si="7"/>
        <v>-181</v>
      </c>
      <c r="M28" s="16">
        <f t="shared" si="7"/>
        <v>-184</v>
      </c>
      <c r="N28" s="16">
        <f t="shared" si="7"/>
        <v>-241</v>
      </c>
      <c r="O28" s="16">
        <f t="shared" si="7"/>
        <v>-281</v>
      </c>
      <c r="P28" s="16">
        <f t="shared" si="7"/>
        <v>-257</v>
      </c>
      <c r="Q28" s="16">
        <f t="shared" si="7"/>
        <v>-294</v>
      </c>
      <c r="R28" s="16">
        <f t="shared" si="7"/>
        <v>-270</v>
      </c>
      <c r="S28" s="16">
        <f t="shared" si="7"/>
        <v>-283</v>
      </c>
      <c r="T28" s="16">
        <f t="shared" si="7"/>
        <v>-260</v>
      </c>
      <c r="U28" s="16">
        <f t="shared" si="7"/>
        <v>-299</v>
      </c>
      <c r="V28" s="16">
        <f t="shared" si="7"/>
        <v>-301</v>
      </c>
      <c r="W28" s="16">
        <f t="shared" si="7"/>
        <v>-296</v>
      </c>
      <c r="X28" s="16">
        <f t="shared" si="7"/>
        <v>-243</v>
      </c>
      <c r="Y28" s="16">
        <f t="shared" si="7"/>
        <v>-249</v>
      </c>
      <c r="Z28" s="16">
        <f t="shared" si="7"/>
        <v>-319</v>
      </c>
      <c r="AA28" s="16">
        <f t="shared" si="7"/>
        <v>-414</v>
      </c>
      <c r="AB28" s="16">
        <f t="shared" si="7"/>
        <v>-432</v>
      </c>
      <c r="AC28" s="16">
        <f t="shared" si="7"/>
        <v>-424</v>
      </c>
      <c r="AD28" s="16">
        <f t="shared" si="7"/>
        <v>-360</v>
      </c>
      <c r="AE28" s="16">
        <f t="shared" si="7"/>
        <v>-420</v>
      </c>
      <c r="AF28" s="16">
        <f t="shared" si="7"/>
        <v>-380</v>
      </c>
      <c r="AG28" s="16">
        <f t="shared" si="7"/>
        <v>-400</v>
      </c>
      <c r="AH28" s="16">
        <f t="shared" si="7"/>
        <v>-439</v>
      </c>
      <c r="AI28" s="16">
        <f t="shared" si="7"/>
        <v>-410</v>
      </c>
      <c r="AJ28" s="16">
        <f t="shared" si="7"/>
        <v>-348</v>
      </c>
      <c r="AK28" s="16">
        <f t="shared" si="7"/>
        <v>-371</v>
      </c>
      <c r="AL28" s="16">
        <f t="shared" si="7"/>
        <v>-441</v>
      </c>
    </row>
    <row r="29" ht="15.75" customHeight="1">
      <c r="A29" s="5" t="s">
        <v>98</v>
      </c>
      <c r="C29" s="16">
        <f t="shared" ref="C29:AL29" si="8">SUM(C26:C28)</f>
        <v>610</v>
      </c>
      <c r="D29" s="16">
        <f t="shared" si="8"/>
        <v>572</v>
      </c>
      <c r="E29" s="16">
        <f t="shared" si="8"/>
        <v>574</v>
      </c>
      <c r="F29" s="16">
        <f t="shared" si="8"/>
        <v>553</v>
      </c>
      <c r="G29" s="16">
        <f t="shared" si="8"/>
        <v>582</v>
      </c>
      <c r="H29" s="16">
        <f t="shared" si="8"/>
        <v>556</v>
      </c>
      <c r="I29" s="16">
        <f t="shared" si="8"/>
        <v>571</v>
      </c>
      <c r="J29" s="16">
        <f t="shared" si="8"/>
        <v>499</v>
      </c>
      <c r="K29" s="16">
        <f t="shared" si="8"/>
        <v>532</v>
      </c>
      <c r="L29" s="16">
        <f t="shared" si="8"/>
        <v>506</v>
      </c>
      <c r="M29" s="16">
        <f t="shared" si="8"/>
        <v>496</v>
      </c>
      <c r="N29" s="16">
        <f t="shared" si="8"/>
        <v>622</v>
      </c>
      <c r="O29" s="16">
        <f t="shared" si="8"/>
        <v>631</v>
      </c>
      <c r="P29" s="16">
        <f t="shared" si="8"/>
        <v>762</v>
      </c>
      <c r="Q29" s="16">
        <f t="shared" si="8"/>
        <v>765</v>
      </c>
      <c r="R29" s="16">
        <f t="shared" si="8"/>
        <v>687</v>
      </c>
      <c r="S29" s="16">
        <f t="shared" si="8"/>
        <v>742</v>
      </c>
      <c r="T29" s="16">
        <f t="shared" si="8"/>
        <v>708</v>
      </c>
      <c r="U29" s="16">
        <f t="shared" si="8"/>
        <v>759</v>
      </c>
      <c r="V29" s="16">
        <f t="shared" si="8"/>
        <v>686</v>
      </c>
      <c r="W29" s="16">
        <f t="shared" si="8"/>
        <v>701</v>
      </c>
      <c r="X29" s="16">
        <f t="shared" si="8"/>
        <v>762</v>
      </c>
      <c r="Y29" s="16">
        <f t="shared" si="8"/>
        <v>794</v>
      </c>
      <c r="Z29" s="16">
        <f t="shared" si="8"/>
        <v>760</v>
      </c>
      <c r="AA29" s="16">
        <f t="shared" si="8"/>
        <v>676</v>
      </c>
      <c r="AB29" s="16">
        <f t="shared" si="8"/>
        <v>578</v>
      </c>
      <c r="AC29" s="16">
        <f t="shared" si="8"/>
        <v>516</v>
      </c>
      <c r="AD29" s="16">
        <f t="shared" si="8"/>
        <v>704</v>
      </c>
      <c r="AE29" s="16">
        <f t="shared" si="8"/>
        <v>600</v>
      </c>
      <c r="AF29" s="16">
        <f t="shared" si="8"/>
        <v>627</v>
      </c>
      <c r="AG29" s="16">
        <f t="shared" si="8"/>
        <v>550</v>
      </c>
      <c r="AH29" s="16">
        <f t="shared" si="8"/>
        <v>494</v>
      </c>
      <c r="AI29" s="16">
        <f t="shared" si="8"/>
        <v>573</v>
      </c>
      <c r="AJ29" s="16">
        <f t="shared" si="8"/>
        <v>731</v>
      </c>
      <c r="AK29" s="16">
        <f t="shared" si="8"/>
        <v>558</v>
      </c>
      <c r="AL29" s="16">
        <f t="shared" si="8"/>
        <v>489</v>
      </c>
    </row>
    <row r="30" ht="15.75" customHeight="1">
      <c r="A30" s="35" t="s">
        <v>99</v>
      </c>
      <c r="C30" s="16">
        <f t="shared" ref="C30:AL30" si="9">C10</f>
        <v>-55</v>
      </c>
      <c r="D30" s="16">
        <f t="shared" si="9"/>
        <v>-61</v>
      </c>
      <c r="E30" s="16">
        <f t="shared" si="9"/>
        <v>-55</v>
      </c>
      <c r="F30" s="16">
        <f t="shared" si="9"/>
        <v>-53</v>
      </c>
      <c r="G30" s="16">
        <f t="shared" si="9"/>
        <v>-48</v>
      </c>
      <c r="H30" s="16">
        <f t="shared" si="9"/>
        <v>-48</v>
      </c>
      <c r="I30" s="16">
        <f t="shared" si="9"/>
        <v>-55</v>
      </c>
      <c r="J30" s="16">
        <f t="shared" si="9"/>
        <v>-49</v>
      </c>
      <c r="K30" s="16">
        <f t="shared" si="9"/>
        <v>-58</v>
      </c>
      <c r="L30" s="16">
        <f t="shared" si="9"/>
        <v>-56</v>
      </c>
      <c r="M30" s="16">
        <f t="shared" si="9"/>
        <v>-51</v>
      </c>
      <c r="N30" s="16">
        <f t="shared" si="9"/>
        <v>-64</v>
      </c>
      <c r="O30" s="16">
        <f t="shared" si="9"/>
        <v>-65</v>
      </c>
      <c r="P30" s="16">
        <f t="shared" si="9"/>
        <v>-67</v>
      </c>
      <c r="Q30" s="16">
        <f t="shared" si="9"/>
        <v>-67</v>
      </c>
      <c r="R30" s="16">
        <f t="shared" si="9"/>
        <v>-72</v>
      </c>
      <c r="S30" s="16">
        <f t="shared" si="9"/>
        <v>-64</v>
      </c>
      <c r="T30" s="16">
        <f t="shared" si="9"/>
        <v>-72</v>
      </c>
      <c r="U30" s="16">
        <f t="shared" si="9"/>
        <v>-72</v>
      </c>
      <c r="V30" s="16">
        <f t="shared" si="9"/>
        <v>-75</v>
      </c>
      <c r="W30" s="16">
        <f t="shared" si="9"/>
        <v>-71</v>
      </c>
      <c r="X30" s="16">
        <f t="shared" si="9"/>
        <v>-64</v>
      </c>
      <c r="Y30" s="16">
        <f t="shared" si="9"/>
        <v>-73</v>
      </c>
      <c r="Z30" s="16">
        <f t="shared" si="9"/>
        <v>-75</v>
      </c>
      <c r="AA30" s="16">
        <f t="shared" si="9"/>
        <v>-75</v>
      </c>
      <c r="AB30" s="16">
        <f t="shared" si="9"/>
        <v>-83</v>
      </c>
      <c r="AC30" s="16">
        <f t="shared" si="9"/>
        <v>-81</v>
      </c>
      <c r="AD30" s="16">
        <f t="shared" si="9"/>
        <v>-81</v>
      </c>
      <c r="AE30" s="16">
        <f t="shared" si="9"/>
        <v>-79</v>
      </c>
      <c r="AF30" s="16">
        <f t="shared" si="9"/>
        <v>-83</v>
      </c>
      <c r="AG30" s="16">
        <f t="shared" si="9"/>
        <v>-77</v>
      </c>
      <c r="AH30" s="16">
        <f t="shared" si="9"/>
        <v>-79</v>
      </c>
      <c r="AI30" s="16">
        <f t="shared" si="9"/>
        <v>-79</v>
      </c>
      <c r="AJ30" s="16">
        <f t="shared" si="9"/>
        <v>-79</v>
      </c>
      <c r="AK30" s="16">
        <f t="shared" si="9"/>
        <v>-82</v>
      </c>
      <c r="AL30" s="16">
        <f t="shared" si="9"/>
        <v>-84</v>
      </c>
    </row>
    <row r="31" ht="15.75" customHeight="1">
      <c r="A31" s="35" t="s">
        <v>101</v>
      </c>
      <c r="C31" s="16">
        <f t="shared" ref="C31:AL31" si="10">C12</f>
        <v>-43</v>
      </c>
      <c r="D31" s="16">
        <f t="shared" si="10"/>
        <v>-46</v>
      </c>
      <c r="E31" s="16">
        <f t="shared" si="10"/>
        <v>-40</v>
      </c>
      <c r="F31" s="16">
        <f t="shared" si="10"/>
        <v>-45</v>
      </c>
      <c r="G31" s="16">
        <f t="shared" si="10"/>
        <v>-38</v>
      </c>
      <c r="H31" s="16">
        <f t="shared" si="10"/>
        <v>-40</v>
      </c>
      <c r="I31" s="16">
        <f t="shared" si="10"/>
        <v>-35</v>
      </c>
      <c r="J31" s="16">
        <f t="shared" si="10"/>
        <v>-45</v>
      </c>
      <c r="K31" s="16">
        <f t="shared" si="10"/>
        <v>-44</v>
      </c>
      <c r="L31" s="16">
        <f t="shared" si="10"/>
        <v>-42</v>
      </c>
      <c r="M31" s="16">
        <f t="shared" si="10"/>
        <v>-35</v>
      </c>
      <c r="N31" s="16">
        <f t="shared" si="10"/>
        <v>-46</v>
      </c>
      <c r="O31" s="16">
        <f t="shared" si="10"/>
        <v>-45</v>
      </c>
      <c r="P31" s="16">
        <f t="shared" si="10"/>
        <v>-40</v>
      </c>
      <c r="Q31" s="16">
        <f t="shared" si="10"/>
        <v>-41</v>
      </c>
      <c r="R31" s="16">
        <f t="shared" si="10"/>
        <v>-42</v>
      </c>
      <c r="S31" s="16">
        <f t="shared" si="10"/>
        <v>-41</v>
      </c>
      <c r="T31" s="16">
        <f t="shared" si="10"/>
        <v>-44</v>
      </c>
      <c r="U31" s="16">
        <f t="shared" si="10"/>
        <v>-42</v>
      </c>
      <c r="V31" s="16">
        <f t="shared" si="10"/>
        <v>-40</v>
      </c>
      <c r="W31" s="16">
        <f t="shared" si="10"/>
        <v>-44</v>
      </c>
      <c r="X31" s="16">
        <f t="shared" si="10"/>
        <v>-39</v>
      </c>
      <c r="Y31" s="16">
        <f t="shared" si="10"/>
        <v>-46</v>
      </c>
      <c r="Z31" s="16">
        <f t="shared" si="10"/>
        <v>-39</v>
      </c>
      <c r="AA31" s="16">
        <f t="shared" si="10"/>
        <v>-40</v>
      </c>
      <c r="AB31" s="16">
        <f t="shared" si="10"/>
        <v>-39</v>
      </c>
      <c r="AC31" s="16">
        <f t="shared" si="10"/>
        <v>-40</v>
      </c>
      <c r="AD31" s="16">
        <f t="shared" si="10"/>
        <v>-40</v>
      </c>
      <c r="AE31" s="16">
        <f t="shared" si="10"/>
        <v>-39</v>
      </c>
      <c r="AF31" s="16">
        <f t="shared" si="10"/>
        <v>-41</v>
      </c>
      <c r="AG31" s="16">
        <f t="shared" si="10"/>
        <v>-41</v>
      </c>
      <c r="AH31" s="16">
        <f t="shared" si="10"/>
        <v>-39</v>
      </c>
      <c r="AI31" s="16">
        <f t="shared" si="10"/>
        <v>-41</v>
      </c>
      <c r="AJ31" s="16">
        <f t="shared" si="10"/>
        <v>-39</v>
      </c>
      <c r="AK31" s="16">
        <f t="shared" si="10"/>
        <v>-39</v>
      </c>
      <c r="AL31" s="16">
        <f t="shared" si="10"/>
        <v>-41</v>
      </c>
    </row>
    <row r="32" ht="15.75" customHeight="1">
      <c r="A32" s="35" t="s">
        <v>102</v>
      </c>
      <c r="C32" s="16">
        <f t="shared" ref="C32:AL32" si="11">SUM(C13,C19,C20,C21)</f>
        <v>-168</v>
      </c>
      <c r="D32" s="16">
        <f t="shared" si="11"/>
        <v>-197</v>
      </c>
      <c r="E32" s="16">
        <f t="shared" si="11"/>
        <v>-157.7</v>
      </c>
      <c r="F32" s="16">
        <f t="shared" si="11"/>
        <v>-177.4</v>
      </c>
      <c r="G32" s="16">
        <f t="shared" si="11"/>
        <v>-173.1</v>
      </c>
      <c r="H32" s="16">
        <f t="shared" si="11"/>
        <v>-158.8</v>
      </c>
      <c r="I32" s="16">
        <f t="shared" si="11"/>
        <v>-162.5</v>
      </c>
      <c r="J32" s="16">
        <f t="shared" si="11"/>
        <v>-148.2</v>
      </c>
      <c r="K32" s="16">
        <f t="shared" si="11"/>
        <v>-145.9</v>
      </c>
      <c r="L32" s="16">
        <f t="shared" si="11"/>
        <v>-170.6</v>
      </c>
      <c r="M32" s="16">
        <f t="shared" si="11"/>
        <v>-170.3</v>
      </c>
      <c r="N32" s="16">
        <f t="shared" si="11"/>
        <v>-186</v>
      </c>
      <c r="O32" s="16">
        <f t="shared" si="11"/>
        <v>-270</v>
      </c>
      <c r="P32" s="16">
        <f t="shared" si="11"/>
        <v>-223</v>
      </c>
      <c r="Q32" s="16">
        <f t="shared" si="11"/>
        <v>-199</v>
      </c>
      <c r="R32" s="16">
        <f t="shared" si="11"/>
        <v>-219</v>
      </c>
      <c r="S32" s="16">
        <f t="shared" si="11"/>
        <v>-267</v>
      </c>
      <c r="T32" s="16">
        <f t="shared" si="11"/>
        <v>-264</v>
      </c>
      <c r="U32" s="16">
        <f t="shared" si="11"/>
        <v>-212</v>
      </c>
      <c r="V32" s="16">
        <f t="shared" si="11"/>
        <v>-262</v>
      </c>
      <c r="W32" s="16">
        <f t="shared" si="11"/>
        <v>-237</v>
      </c>
      <c r="X32" s="16">
        <f t="shared" si="11"/>
        <v>-166</v>
      </c>
      <c r="Y32" s="16">
        <f t="shared" si="11"/>
        <v>-181</v>
      </c>
      <c r="Z32" s="16">
        <f t="shared" si="11"/>
        <v>-227</v>
      </c>
      <c r="AA32" s="16">
        <f t="shared" si="11"/>
        <v>-247</v>
      </c>
      <c r="AB32" s="16">
        <f t="shared" si="11"/>
        <v>-235</v>
      </c>
      <c r="AC32" s="16">
        <f t="shared" si="11"/>
        <v>-172.5</v>
      </c>
      <c r="AD32" s="16">
        <f t="shared" si="11"/>
        <v>-205</v>
      </c>
      <c r="AE32" s="16">
        <f t="shared" si="11"/>
        <v>-178.5</v>
      </c>
      <c r="AF32" s="16">
        <f t="shared" si="11"/>
        <v>-92</v>
      </c>
      <c r="AG32" s="16">
        <f t="shared" si="11"/>
        <v>-127.5</v>
      </c>
      <c r="AH32" s="16">
        <f t="shared" si="11"/>
        <v>-146</v>
      </c>
      <c r="AI32" s="16">
        <f t="shared" si="11"/>
        <v>-147.5</v>
      </c>
      <c r="AJ32" s="16">
        <f t="shared" si="11"/>
        <v>-143</v>
      </c>
      <c r="AK32" s="16">
        <f t="shared" si="11"/>
        <v>-132.5</v>
      </c>
      <c r="AL32" s="16">
        <f t="shared" si="11"/>
        <v>-185</v>
      </c>
    </row>
    <row r="33" ht="15.75" customHeight="1">
      <c r="A33" s="35" t="s">
        <v>103</v>
      </c>
      <c r="C33" s="16">
        <f t="shared" ref="C33:AL33" si="12">C14</f>
        <v>94</v>
      </c>
      <c r="D33" s="16">
        <f t="shared" si="12"/>
        <v>95</v>
      </c>
      <c r="E33" s="16">
        <f t="shared" si="12"/>
        <v>93</v>
      </c>
      <c r="F33" s="16">
        <f t="shared" si="12"/>
        <v>88</v>
      </c>
      <c r="G33" s="16">
        <f t="shared" si="12"/>
        <v>91</v>
      </c>
      <c r="H33" s="16">
        <f t="shared" si="12"/>
        <v>103</v>
      </c>
      <c r="I33" s="16">
        <f t="shared" si="12"/>
        <v>102</v>
      </c>
      <c r="J33" s="16">
        <f t="shared" si="12"/>
        <v>88</v>
      </c>
      <c r="K33" s="16">
        <f t="shared" si="12"/>
        <v>103</v>
      </c>
      <c r="L33" s="16">
        <f t="shared" si="12"/>
        <v>101</v>
      </c>
      <c r="M33" s="16">
        <f t="shared" si="12"/>
        <v>95</v>
      </c>
      <c r="N33" s="16">
        <f t="shared" si="12"/>
        <v>103</v>
      </c>
      <c r="O33" s="16">
        <f t="shared" si="12"/>
        <v>173</v>
      </c>
      <c r="P33" s="16">
        <f t="shared" si="12"/>
        <v>112</v>
      </c>
      <c r="Q33" s="16">
        <f t="shared" si="12"/>
        <v>119</v>
      </c>
      <c r="R33" s="16">
        <f t="shared" si="12"/>
        <v>149</v>
      </c>
      <c r="S33" s="16">
        <f t="shared" si="12"/>
        <v>148</v>
      </c>
      <c r="T33" s="16">
        <f t="shared" si="12"/>
        <v>120</v>
      </c>
      <c r="U33" s="16">
        <f t="shared" si="12"/>
        <v>109</v>
      </c>
      <c r="V33" s="16">
        <f t="shared" si="12"/>
        <v>153</v>
      </c>
      <c r="W33" s="16">
        <f t="shared" si="12"/>
        <v>117</v>
      </c>
      <c r="X33" s="16">
        <f t="shared" si="12"/>
        <v>118</v>
      </c>
      <c r="Y33" s="16">
        <f t="shared" si="12"/>
        <v>145</v>
      </c>
      <c r="Z33" s="16">
        <f t="shared" si="12"/>
        <v>173</v>
      </c>
      <c r="AA33" s="16">
        <f t="shared" si="12"/>
        <v>217</v>
      </c>
      <c r="AB33" s="16">
        <f t="shared" si="12"/>
        <v>208</v>
      </c>
      <c r="AC33" s="16">
        <f t="shared" si="12"/>
        <v>173</v>
      </c>
      <c r="AD33" s="16">
        <f t="shared" si="12"/>
        <v>200</v>
      </c>
      <c r="AE33" s="16">
        <f t="shared" si="12"/>
        <v>209</v>
      </c>
      <c r="AF33" s="16">
        <f t="shared" si="12"/>
        <v>219</v>
      </c>
      <c r="AG33" s="16">
        <f t="shared" si="12"/>
        <v>175</v>
      </c>
      <c r="AH33" s="16">
        <f t="shared" si="12"/>
        <v>205</v>
      </c>
      <c r="AI33" s="16">
        <f t="shared" si="12"/>
        <v>197</v>
      </c>
      <c r="AJ33" s="16">
        <f t="shared" si="12"/>
        <v>186</v>
      </c>
      <c r="AK33" s="16">
        <f t="shared" si="12"/>
        <v>205</v>
      </c>
      <c r="AL33" s="16">
        <f t="shared" si="12"/>
        <v>219</v>
      </c>
    </row>
    <row r="34" ht="15.75" customHeight="1">
      <c r="A34" s="30" t="s">
        <v>242</v>
      </c>
      <c r="B34" s="30"/>
      <c r="C34" s="27">
        <f t="shared" ref="C34:AL34" si="13">SUM(C29:C33)</f>
        <v>438</v>
      </c>
      <c r="D34" s="27">
        <f t="shared" si="13"/>
        <v>363</v>
      </c>
      <c r="E34" s="27">
        <f t="shared" si="13"/>
        <v>414.3</v>
      </c>
      <c r="F34" s="27">
        <f t="shared" si="13"/>
        <v>365.6</v>
      </c>
      <c r="G34" s="27">
        <f t="shared" si="13"/>
        <v>413.9</v>
      </c>
      <c r="H34" s="27">
        <f t="shared" si="13"/>
        <v>412.2</v>
      </c>
      <c r="I34" s="27">
        <f t="shared" si="13"/>
        <v>420.5</v>
      </c>
      <c r="J34" s="27">
        <f t="shared" si="13"/>
        <v>344.8</v>
      </c>
      <c r="K34" s="27">
        <f t="shared" si="13"/>
        <v>387.1</v>
      </c>
      <c r="L34" s="27">
        <f t="shared" si="13"/>
        <v>338.4</v>
      </c>
      <c r="M34" s="27">
        <f t="shared" si="13"/>
        <v>334.7</v>
      </c>
      <c r="N34" s="27">
        <f t="shared" si="13"/>
        <v>429</v>
      </c>
      <c r="O34" s="27">
        <f t="shared" si="13"/>
        <v>424</v>
      </c>
      <c r="P34" s="27">
        <f t="shared" si="13"/>
        <v>544</v>
      </c>
      <c r="Q34" s="27">
        <f t="shared" si="13"/>
        <v>577</v>
      </c>
      <c r="R34" s="27">
        <f t="shared" si="13"/>
        <v>503</v>
      </c>
      <c r="S34" s="27">
        <f t="shared" si="13"/>
        <v>518</v>
      </c>
      <c r="T34" s="27">
        <f t="shared" si="13"/>
        <v>448</v>
      </c>
      <c r="U34" s="27">
        <f t="shared" si="13"/>
        <v>542</v>
      </c>
      <c r="V34" s="27">
        <f t="shared" si="13"/>
        <v>462</v>
      </c>
      <c r="W34" s="27">
        <f t="shared" si="13"/>
        <v>466</v>
      </c>
      <c r="X34" s="27">
        <f t="shared" si="13"/>
        <v>611</v>
      </c>
      <c r="Y34" s="27">
        <f t="shared" si="13"/>
        <v>639</v>
      </c>
      <c r="Z34" s="27">
        <f t="shared" si="13"/>
        <v>592</v>
      </c>
      <c r="AA34" s="27">
        <f t="shared" si="13"/>
        <v>531</v>
      </c>
      <c r="AB34" s="27">
        <f t="shared" si="13"/>
        <v>429</v>
      </c>
      <c r="AC34" s="27">
        <f t="shared" si="13"/>
        <v>395.5</v>
      </c>
      <c r="AD34" s="27">
        <f t="shared" si="13"/>
        <v>578</v>
      </c>
      <c r="AE34" s="27">
        <f t="shared" si="13"/>
        <v>512.5</v>
      </c>
      <c r="AF34" s="27">
        <f t="shared" si="13"/>
        <v>630</v>
      </c>
      <c r="AG34" s="27">
        <f t="shared" si="13"/>
        <v>479.5</v>
      </c>
      <c r="AH34" s="27">
        <f t="shared" si="13"/>
        <v>435</v>
      </c>
      <c r="AI34" s="27">
        <f t="shared" si="13"/>
        <v>502.5</v>
      </c>
      <c r="AJ34" s="27">
        <f t="shared" si="13"/>
        <v>656</v>
      </c>
      <c r="AK34" s="27">
        <f t="shared" si="13"/>
        <v>509.5</v>
      </c>
      <c r="AL34" s="27">
        <f t="shared" si="13"/>
        <v>398</v>
      </c>
    </row>
    <row r="35" ht="15.75" customHeight="1">
      <c r="A35" s="24" t="s">
        <v>243</v>
      </c>
      <c r="B35" s="24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>
        <f t="shared" ref="N35:AL35" si="14">AVERAGE(C34:N34)</f>
        <v>388.4583333</v>
      </c>
      <c r="O35" s="46">
        <f t="shared" si="14"/>
        <v>387.2916667</v>
      </c>
      <c r="P35" s="46">
        <f t="shared" si="14"/>
        <v>402.375</v>
      </c>
      <c r="Q35" s="46">
        <f t="shared" si="14"/>
        <v>415.9333333</v>
      </c>
      <c r="R35" s="46">
        <f t="shared" si="14"/>
        <v>427.3833333</v>
      </c>
      <c r="S35" s="46">
        <f t="shared" si="14"/>
        <v>436.0583333</v>
      </c>
      <c r="T35" s="46">
        <f t="shared" si="14"/>
        <v>439.0416667</v>
      </c>
      <c r="U35" s="46">
        <f t="shared" si="14"/>
        <v>449.1666667</v>
      </c>
      <c r="V35" s="46">
        <f t="shared" si="14"/>
        <v>458.9333333</v>
      </c>
      <c r="W35" s="46">
        <f t="shared" si="14"/>
        <v>465.5083333</v>
      </c>
      <c r="X35" s="46">
        <f t="shared" si="14"/>
        <v>488.225</v>
      </c>
      <c r="Y35" s="46">
        <f t="shared" si="14"/>
        <v>513.5833333</v>
      </c>
      <c r="Z35" s="46">
        <f t="shared" si="14"/>
        <v>527.1666667</v>
      </c>
      <c r="AA35" s="46">
        <f t="shared" si="14"/>
        <v>536.0833333</v>
      </c>
      <c r="AB35" s="46">
        <f t="shared" si="14"/>
        <v>526.5</v>
      </c>
      <c r="AC35" s="46">
        <f t="shared" si="14"/>
        <v>511.375</v>
      </c>
      <c r="AD35" s="46">
        <f t="shared" si="14"/>
        <v>517.625</v>
      </c>
      <c r="AE35" s="46">
        <f t="shared" si="14"/>
        <v>517.1666667</v>
      </c>
      <c r="AF35" s="46">
        <f t="shared" si="14"/>
        <v>532.3333333</v>
      </c>
      <c r="AG35" s="46">
        <f t="shared" si="14"/>
        <v>527.125</v>
      </c>
      <c r="AH35" s="46">
        <f t="shared" si="14"/>
        <v>524.875</v>
      </c>
      <c r="AI35" s="46">
        <f t="shared" si="14"/>
        <v>527.9166667</v>
      </c>
      <c r="AJ35" s="46">
        <f t="shared" si="14"/>
        <v>531.6666667</v>
      </c>
      <c r="AK35" s="46">
        <f t="shared" si="14"/>
        <v>520.875</v>
      </c>
      <c r="AL35" s="46">
        <f t="shared" si="14"/>
        <v>504.7083333</v>
      </c>
      <c r="AM35" s="24"/>
    </row>
    <row r="36" ht="15.75" customHeight="1">
      <c r="A36" s="24" t="s">
        <v>244</v>
      </c>
      <c r="B36" s="24"/>
      <c r="C36" s="46">
        <f t="shared" ref="C36:M36" si="15">MIN($C$34:$N$34)</f>
        <v>334.7</v>
      </c>
      <c r="D36" s="46">
        <f t="shared" si="15"/>
        <v>334.7</v>
      </c>
      <c r="E36" s="46">
        <f t="shared" si="15"/>
        <v>334.7</v>
      </c>
      <c r="F36" s="46">
        <f t="shared" si="15"/>
        <v>334.7</v>
      </c>
      <c r="G36" s="46">
        <f t="shared" si="15"/>
        <v>334.7</v>
      </c>
      <c r="H36" s="46">
        <f t="shared" si="15"/>
        <v>334.7</v>
      </c>
      <c r="I36" s="46">
        <f t="shared" si="15"/>
        <v>334.7</v>
      </c>
      <c r="J36" s="46">
        <f t="shared" si="15"/>
        <v>334.7</v>
      </c>
      <c r="K36" s="46">
        <f t="shared" si="15"/>
        <v>334.7</v>
      </c>
      <c r="L36" s="46">
        <f t="shared" si="15"/>
        <v>334.7</v>
      </c>
      <c r="M36" s="46">
        <f t="shared" si="15"/>
        <v>334.7</v>
      </c>
      <c r="N36" s="46"/>
      <c r="O36" s="46">
        <f t="shared" ref="O36:Y36" si="16">MIN($O$34:$Z$34)</f>
        <v>424</v>
      </c>
      <c r="P36" s="46">
        <f t="shared" si="16"/>
        <v>424</v>
      </c>
      <c r="Q36" s="46">
        <f t="shared" si="16"/>
        <v>424</v>
      </c>
      <c r="R36" s="46">
        <f t="shared" si="16"/>
        <v>424</v>
      </c>
      <c r="S36" s="46">
        <f t="shared" si="16"/>
        <v>424</v>
      </c>
      <c r="T36" s="46">
        <f t="shared" si="16"/>
        <v>424</v>
      </c>
      <c r="U36" s="46">
        <f t="shared" si="16"/>
        <v>424</v>
      </c>
      <c r="V36" s="46">
        <f t="shared" si="16"/>
        <v>424</v>
      </c>
      <c r="W36" s="46">
        <f t="shared" si="16"/>
        <v>424</v>
      </c>
      <c r="X36" s="46">
        <f t="shared" si="16"/>
        <v>424</v>
      </c>
      <c r="Y36" s="46">
        <f t="shared" si="16"/>
        <v>424</v>
      </c>
      <c r="Z36" s="46"/>
      <c r="AA36" s="46">
        <f t="shared" ref="AA36:AL36" si="17">MIN($AA$34:$AL$34)</f>
        <v>395.5</v>
      </c>
      <c r="AB36" s="46">
        <f t="shared" si="17"/>
        <v>395.5</v>
      </c>
      <c r="AC36" s="46">
        <f t="shared" si="17"/>
        <v>395.5</v>
      </c>
      <c r="AD36" s="46">
        <f t="shared" si="17"/>
        <v>395.5</v>
      </c>
      <c r="AE36" s="46">
        <f t="shared" si="17"/>
        <v>395.5</v>
      </c>
      <c r="AF36" s="46">
        <f t="shared" si="17"/>
        <v>395.5</v>
      </c>
      <c r="AG36" s="46">
        <f t="shared" si="17"/>
        <v>395.5</v>
      </c>
      <c r="AH36" s="46">
        <f t="shared" si="17"/>
        <v>395.5</v>
      </c>
      <c r="AI36" s="46">
        <f t="shared" si="17"/>
        <v>395.5</v>
      </c>
      <c r="AJ36" s="46">
        <f t="shared" si="17"/>
        <v>395.5</v>
      </c>
      <c r="AK36" s="46">
        <f t="shared" si="17"/>
        <v>395.5</v>
      </c>
      <c r="AL36" s="46">
        <f t="shared" si="17"/>
        <v>395.5</v>
      </c>
      <c r="AM36" s="24"/>
    </row>
    <row r="37" ht="15.75" customHeight="1">
      <c r="A37" s="22" t="s">
        <v>245</v>
      </c>
      <c r="B37" s="22"/>
      <c r="C37" s="23">
        <f t="shared" ref="C37:M37" si="18">MAX($C$34:$N$34)</f>
        <v>438</v>
      </c>
      <c r="D37" s="23">
        <f t="shared" si="18"/>
        <v>438</v>
      </c>
      <c r="E37" s="23">
        <f t="shared" si="18"/>
        <v>438</v>
      </c>
      <c r="F37" s="23">
        <f t="shared" si="18"/>
        <v>438</v>
      </c>
      <c r="G37" s="23">
        <f t="shared" si="18"/>
        <v>438</v>
      </c>
      <c r="H37" s="23">
        <f t="shared" si="18"/>
        <v>438</v>
      </c>
      <c r="I37" s="23">
        <f t="shared" si="18"/>
        <v>438</v>
      </c>
      <c r="J37" s="23">
        <f t="shared" si="18"/>
        <v>438</v>
      </c>
      <c r="K37" s="23">
        <f t="shared" si="18"/>
        <v>438</v>
      </c>
      <c r="L37" s="23">
        <f t="shared" si="18"/>
        <v>438</v>
      </c>
      <c r="M37" s="23">
        <f t="shared" si="18"/>
        <v>438</v>
      </c>
      <c r="N37" s="22"/>
      <c r="O37" s="23">
        <f t="shared" ref="O37:Y37" si="19">MAX($O$34:$Z$34)</f>
        <v>639</v>
      </c>
      <c r="P37" s="23">
        <f t="shared" si="19"/>
        <v>639</v>
      </c>
      <c r="Q37" s="23">
        <f t="shared" si="19"/>
        <v>639</v>
      </c>
      <c r="R37" s="23">
        <f t="shared" si="19"/>
        <v>639</v>
      </c>
      <c r="S37" s="23">
        <f t="shared" si="19"/>
        <v>639</v>
      </c>
      <c r="T37" s="23">
        <f t="shared" si="19"/>
        <v>639</v>
      </c>
      <c r="U37" s="23">
        <f t="shared" si="19"/>
        <v>639</v>
      </c>
      <c r="V37" s="23">
        <f t="shared" si="19"/>
        <v>639</v>
      </c>
      <c r="W37" s="23">
        <f t="shared" si="19"/>
        <v>639</v>
      </c>
      <c r="X37" s="23">
        <f t="shared" si="19"/>
        <v>639</v>
      </c>
      <c r="Y37" s="23">
        <f t="shared" si="19"/>
        <v>639</v>
      </c>
      <c r="Z37" s="22"/>
      <c r="AA37" s="23">
        <f t="shared" ref="AA37:AL37" si="20">MAX($AA$34:$AL$34)</f>
        <v>656</v>
      </c>
      <c r="AB37" s="23">
        <f t="shared" si="20"/>
        <v>656</v>
      </c>
      <c r="AC37" s="23">
        <f t="shared" si="20"/>
        <v>656</v>
      </c>
      <c r="AD37" s="23">
        <f t="shared" si="20"/>
        <v>656</v>
      </c>
      <c r="AE37" s="23">
        <f t="shared" si="20"/>
        <v>656</v>
      </c>
      <c r="AF37" s="23">
        <f t="shared" si="20"/>
        <v>656</v>
      </c>
      <c r="AG37" s="23">
        <f t="shared" si="20"/>
        <v>656</v>
      </c>
      <c r="AH37" s="23">
        <f t="shared" si="20"/>
        <v>656</v>
      </c>
      <c r="AI37" s="23">
        <f t="shared" si="20"/>
        <v>656</v>
      </c>
      <c r="AJ37" s="23">
        <f t="shared" si="20"/>
        <v>656</v>
      </c>
      <c r="AK37" s="23">
        <f t="shared" si="20"/>
        <v>656</v>
      </c>
      <c r="AL37" s="23">
        <f t="shared" si="20"/>
        <v>656</v>
      </c>
      <c r="AM37" s="24"/>
    </row>
    <row r="38" ht="15.75" hidden="1" customHeight="1" outlineLevel="1">
      <c r="A38" s="44" t="s">
        <v>246</v>
      </c>
      <c r="B38" s="24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24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24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24"/>
    </row>
    <row r="39" ht="15.75" hidden="1" customHeight="1" outlineLevel="1">
      <c r="A39" s="24" t="s">
        <v>247</v>
      </c>
      <c r="B39" s="24"/>
      <c r="C39" s="46">
        <v>508.0</v>
      </c>
      <c r="D39" s="46">
        <v>576.0</v>
      </c>
      <c r="E39" s="46">
        <v>491.0</v>
      </c>
      <c r="F39" s="46">
        <v>461.0</v>
      </c>
      <c r="G39" s="46">
        <v>475.0</v>
      </c>
      <c r="H39" s="46">
        <v>645.0</v>
      </c>
      <c r="I39" s="46">
        <v>841.0</v>
      </c>
      <c r="J39" s="46">
        <v>522.0</v>
      </c>
      <c r="K39" s="46">
        <v>490.0</v>
      </c>
      <c r="L39" s="46">
        <v>564.0</v>
      </c>
      <c r="M39" s="46">
        <v>456.0</v>
      </c>
      <c r="N39" s="46">
        <v>792.0</v>
      </c>
      <c r="O39" s="46">
        <v>658.0</v>
      </c>
      <c r="P39" s="46">
        <v>660.0</v>
      </c>
      <c r="Q39" s="46">
        <v>560.0</v>
      </c>
      <c r="R39" s="46">
        <v>571.0</v>
      </c>
      <c r="S39" s="46">
        <v>656.0</v>
      </c>
      <c r="T39" s="46">
        <v>619.0</v>
      </c>
      <c r="U39" s="46">
        <v>961.0</v>
      </c>
      <c r="V39" s="46">
        <v>620.0</v>
      </c>
      <c r="W39" s="46">
        <v>653.0</v>
      </c>
      <c r="X39" s="46">
        <v>676.0</v>
      </c>
      <c r="Y39" s="46">
        <v>577.0</v>
      </c>
      <c r="Z39" s="46">
        <v>952.0</v>
      </c>
      <c r="AA39" s="46">
        <v>838.0</v>
      </c>
      <c r="AB39" s="46">
        <v>763.0</v>
      </c>
      <c r="AC39" s="46">
        <v>797.0</v>
      </c>
      <c r="AD39" s="46">
        <v>718.0</v>
      </c>
      <c r="AE39" s="46">
        <v>828.0</v>
      </c>
      <c r="AF39" s="46">
        <v>798.0</v>
      </c>
      <c r="AG39" s="46">
        <v>666.0</v>
      </c>
      <c r="AH39" s="46">
        <v>761.0</v>
      </c>
      <c r="AI39" s="46">
        <v>709.0</v>
      </c>
      <c r="AJ39" s="46">
        <v>713.0</v>
      </c>
      <c r="AK39" s="46">
        <v>757.0</v>
      </c>
      <c r="AL39" s="46">
        <v>755.0</v>
      </c>
      <c r="AM39" s="24"/>
    </row>
    <row r="40" ht="15.75" hidden="1" customHeight="1" outlineLevel="1">
      <c r="A40" s="24" t="s">
        <v>68</v>
      </c>
      <c r="B40" s="24"/>
      <c r="C40" s="46">
        <v>-352.0</v>
      </c>
      <c r="D40" s="46">
        <v>-301.0</v>
      </c>
      <c r="E40" s="46">
        <v>-310.0</v>
      </c>
      <c r="F40" s="46">
        <v>-367.0</v>
      </c>
      <c r="G40" s="46">
        <v>-308.0</v>
      </c>
      <c r="H40" s="46">
        <v>-381.0</v>
      </c>
      <c r="I40" s="46">
        <v>-375.0</v>
      </c>
      <c r="J40" s="46">
        <v>-297.0</v>
      </c>
      <c r="K40" s="46">
        <v>-373.0</v>
      </c>
      <c r="L40" s="46">
        <v>-312.0</v>
      </c>
      <c r="M40" s="46">
        <v>-275.0</v>
      </c>
      <c r="N40" s="46">
        <v>-280.0</v>
      </c>
      <c r="O40" s="46">
        <v>-398.0</v>
      </c>
      <c r="P40" s="46">
        <v>-384.0</v>
      </c>
      <c r="Q40" s="46">
        <v>-451.0</v>
      </c>
      <c r="R40" s="46">
        <v>-409.0</v>
      </c>
      <c r="S40" s="46">
        <v>-423.0</v>
      </c>
      <c r="T40" s="46">
        <v>-479.0</v>
      </c>
      <c r="U40" s="46">
        <v>-432.0</v>
      </c>
      <c r="V40" s="46">
        <v>-410.0</v>
      </c>
      <c r="W40" s="46">
        <v>-382.0</v>
      </c>
      <c r="X40" s="46">
        <v>-439.0</v>
      </c>
      <c r="Y40" s="46">
        <v>-402.0</v>
      </c>
      <c r="Z40" s="46">
        <v>-325.0</v>
      </c>
      <c r="AA40" s="46">
        <v>-425.0</v>
      </c>
      <c r="AB40" s="46">
        <v>-397.0</v>
      </c>
      <c r="AC40" s="46">
        <v>-438.0</v>
      </c>
      <c r="AD40" s="46">
        <v>-391.0</v>
      </c>
      <c r="AE40" s="46">
        <v>-422.0</v>
      </c>
      <c r="AF40" s="46">
        <v>-452.0</v>
      </c>
      <c r="AG40" s="46">
        <v>-427.0</v>
      </c>
      <c r="AH40" s="46">
        <v>-431.0</v>
      </c>
      <c r="AI40" s="46">
        <v>-394.0</v>
      </c>
      <c r="AJ40" s="46">
        <v>-453.0</v>
      </c>
      <c r="AK40" s="46">
        <v>-437.0</v>
      </c>
      <c r="AL40" s="46">
        <v>-436.0</v>
      </c>
      <c r="AM40" s="24"/>
    </row>
    <row r="41" ht="15.75" hidden="1" customHeight="1" outlineLevel="1">
      <c r="A41" s="24" t="s">
        <v>248</v>
      </c>
      <c r="B41" s="24"/>
      <c r="C41" s="46">
        <v>-412.0</v>
      </c>
      <c r="D41" s="46">
        <v>-450.0</v>
      </c>
      <c r="E41" s="46">
        <v>-437.0</v>
      </c>
      <c r="F41" s="46">
        <v>-384.0</v>
      </c>
      <c r="G41" s="46">
        <v>-430.0</v>
      </c>
      <c r="H41" s="46">
        <v>-423.0</v>
      </c>
      <c r="I41" s="46">
        <v>-435.0</v>
      </c>
      <c r="J41" s="46">
        <v>-365.0</v>
      </c>
      <c r="K41" s="46">
        <v>-394.0</v>
      </c>
      <c r="L41" s="46">
        <v>-448.0</v>
      </c>
      <c r="M41" s="46">
        <v>-383.0</v>
      </c>
      <c r="N41" s="46">
        <v>-305.0</v>
      </c>
      <c r="O41" s="46">
        <v>-547.0</v>
      </c>
      <c r="P41" s="46">
        <v>-500.0</v>
      </c>
      <c r="Q41" s="46">
        <v>-531.0</v>
      </c>
      <c r="R41" s="46">
        <v>-452.0</v>
      </c>
      <c r="S41" s="46">
        <v>-516.0</v>
      </c>
      <c r="T41" s="46">
        <v>-538.0</v>
      </c>
      <c r="U41" s="46">
        <v>-526.0</v>
      </c>
      <c r="V41" s="46">
        <v>-518.0</v>
      </c>
      <c r="W41" s="46">
        <v>-454.0</v>
      </c>
      <c r="X41" s="46">
        <v>-529.0</v>
      </c>
      <c r="Y41" s="46">
        <v>-504.0</v>
      </c>
      <c r="Z41" s="46">
        <v>-377.0</v>
      </c>
      <c r="AA41" s="46">
        <v>-518.0</v>
      </c>
      <c r="AB41" s="46">
        <v>-532.0</v>
      </c>
      <c r="AC41" s="46">
        <v>-500.0</v>
      </c>
      <c r="AD41" s="46">
        <v>-486.0</v>
      </c>
      <c r="AE41" s="46">
        <v>-496.0</v>
      </c>
      <c r="AF41" s="46">
        <v>-463.0</v>
      </c>
      <c r="AG41" s="46">
        <v>-527.0</v>
      </c>
      <c r="AH41" s="46">
        <v>-488.0</v>
      </c>
      <c r="AI41" s="46">
        <v>-454.0</v>
      </c>
      <c r="AJ41" s="46">
        <v>-522.0</v>
      </c>
      <c r="AK41" s="46">
        <v>-497.0</v>
      </c>
      <c r="AL41" s="46">
        <v>-471.0</v>
      </c>
      <c r="AM41" s="24"/>
    </row>
    <row r="42" ht="15.75" hidden="1" customHeight="1" outlineLevel="1">
      <c r="A42" s="24" t="s">
        <v>249</v>
      </c>
      <c r="B42" s="24"/>
      <c r="C42" s="46">
        <v>31.0</v>
      </c>
      <c r="D42" s="46">
        <v>28.0</v>
      </c>
      <c r="E42" s="46">
        <v>31.0</v>
      </c>
      <c r="F42" s="46">
        <v>30.0</v>
      </c>
      <c r="G42" s="46">
        <v>31.0</v>
      </c>
      <c r="H42" s="46">
        <v>30.0</v>
      </c>
      <c r="I42" s="46">
        <v>31.0</v>
      </c>
      <c r="J42" s="46">
        <v>31.0</v>
      </c>
      <c r="K42" s="46">
        <v>30.0</v>
      </c>
      <c r="L42" s="46">
        <v>31.0</v>
      </c>
      <c r="M42" s="46">
        <v>30.0</v>
      </c>
      <c r="N42" s="24">
        <v>31.0</v>
      </c>
      <c r="O42" s="46">
        <v>31.0</v>
      </c>
      <c r="P42" s="46">
        <v>28.0</v>
      </c>
      <c r="Q42" s="46">
        <v>31.0</v>
      </c>
      <c r="R42" s="46">
        <v>30.0</v>
      </c>
      <c r="S42" s="46">
        <v>31.0</v>
      </c>
      <c r="T42" s="46">
        <v>30.0</v>
      </c>
      <c r="U42" s="46">
        <v>31.0</v>
      </c>
      <c r="V42" s="46">
        <v>31.0</v>
      </c>
      <c r="W42" s="46">
        <v>30.0</v>
      </c>
      <c r="X42" s="46">
        <v>31.0</v>
      </c>
      <c r="Y42" s="46">
        <v>30.0</v>
      </c>
      <c r="Z42" s="24">
        <v>31.0</v>
      </c>
      <c r="AA42" s="46">
        <v>31.0</v>
      </c>
      <c r="AB42" s="46">
        <v>28.0</v>
      </c>
      <c r="AC42" s="46">
        <v>31.0</v>
      </c>
      <c r="AD42" s="46">
        <v>30.0</v>
      </c>
      <c r="AE42" s="46">
        <v>31.0</v>
      </c>
      <c r="AF42" s="46">
        <v>30.0</v>
      </c>
      <c r="AG42" s="46">
        <v>31.0</v>
      </c>
      <c r="AH42" s="46">
        <v>31.0</v>
      </c>
      <c r="AI42" s="46">
        <v>30.0</v>
      </c>
      <c r="AJ42" s="46">
        <v>31.0</v>
      </c>
      <c r="AK42" s="46">
        <v>30.0</v>
      </c>
      <c r="AL42" s="24">
        <v>31.0</v>
      </c>
      <c r="AM42" s="24"/>
    </row>
    <row r="43" ht="15.75" hidden="1" customHeight="1" outlineLevel="1">
      <c r="A43" s="24" t="s">
        <v>250</v>
      </c>
      <c r="B43" s="24"/>
      <c r="C43" s="74">
        <v>0.21</v>
      </c>
      <c r="D43" s="74">
        <v>0.21</v>
      </c>
      <c r="E43" s="74">
        <v>0.21</v>
      </c>
      <c r="F43" s="74">
        <v>0.21</v>
      </c>
      <c r="G43" s="74">
        <v>0.21</v>
      </c>
      <c r="H43" s="74">
        <v>0.21</v>
      </c>
      <c r="I43" s="74">
        <v>0.21</v>
      </c>
      <c r="J43" s="74">
        <v>0.21</v>
      </c>
      <c r="K43" s="74">
        <v>0.21</v>
      </c>
      <c r="L43" s="74">
        <v>0.21</v>
      </c>
      <c r="M43" s="74">
        <v>0.21</v>
      </c>
      <c r="N43" s="74">
        <v>0.21</v>
      </c>
      <c r="O43" s="74">
        <v>0.21</v>
      </c>
      <c r="P43" s="74">
        <v>0.21</v>
      </c>
      <c r="Q43" s="74">
        <v>0.21</v>
      </c>
      <c r="R43" s="74">
        <v>0.21</v>
      </c>
      <c r="S43" s="74">
        <v>0.21</v>
      </c>
      <c r="T43" s="74">
        <v>0.21</v>
      </c>
      <c r="U43" s="74">
        <v>0.21</v>
      </c>
      <c r="V43" s="74">
        <v>0.21</v>
      </c>
      <c r="W43" s="74">
        <v>0.21</v>
      </c>
      <c r="X43" s="74">
        <v>0.21</v>
      </c>
      <c r="Y43" s="74">
        <v>0.21</v>
      </c>
      <c r="Z43" s="74">
        <v>0.21</v>
      </c>
      <c r="AA43" s="74">
        <v>0.21</v>
      </c>
      <c r="AB43" s="74">
        <v>0.21</v>
      </c>
      <c r="AC43" s="74">
        <v>0.21</v>
      </c>
      <c r="AD43" s="74">
        <v>0.21</v>
      </c>
      <c r="AE43" s="74">
        <v>0.21</v>
      </c>
      <c r="AF43" s="74">
        <v>0.21</v>
      </c>
      <c r="AG43" s="74">
        <v>0.21</v>
      </c>
      <c r="AH43" s="74">
        <v>0.21</v>
      </c>
      <c r="AI43" s="74">
        <v>0.21</v>
      </c>
      <c r="AJ43" s="74">
        <v>0.21</v>
      </c>
      <c r="AK43" s="74">
        <v>0.21</v>
      </c>
      <c r="AL43" s="74">
        <v>0.21</v>
      </c>
      <c r="AM43" s="24"/>
    </row>
    <row r="44" ht="15.75" customHeight="1" collapsed="1">
      <c r="A44" s="44" t="s">
        <v>251</v>
      </c>
      <c r="B44" s="24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24"/>
    </row>
    <row r="45" ht="15.75" customHeight="1">
      <c r="A45" s="24" t="s">
        <v>252</v>
      </c>
      <c r="B45" s="24"/>
      <c r="C45" s="46">
        <f t="shared" ref="C45:AL45" si="21">C26/-C40*C42</f>
        <v>42.71306818</v>
      </c>
      <c r="D45" s="46">
        <f t="shared" si="21"/>
        <v>39.44186047</v>
      </c>
      <c r="E45" s="46">
        <f t="shared" si="21"/>
        <v>45.7</v>
      </c>
      <c r="F45" s="46">
        <f t="shared" si="21"/>
        <v>38.91008174</v>
      </c>
      <c r="G45" s="46">
        <f t="shared" si="21"/>
        <v>49.01623377</v>
      </c>
      <c r="H45" s="46">
        <f t="shared" si="21"/>
        <v>35.82677165</v>
      </c>
      <c r="I45" s="46">
        <f t="shared" si="21"/>
        <v>40.34133333</v>
      </c>
      <c r="J45" s="46">
        <f t="shared" si="21"/>
        <v>46.03030303</v>
      </c>
      <c r="K45" s="46">
        <f t="shared" si="21"/>
        <v>32.57372654</v>
      </c>
      <c r="L45" s="46">
        <f t="shared" si="21"/>
        <v>39.74358974</v>
      </c>
      <c r="M45" s="46">
        <f t="shared" si="21"/>
        <v>42.98181818</v>
      </c>
      <c r="N45" s="46">
        <f t="shared" si="21"/>
        <v>56.68571429</v>
      </c>
      <c r="O45" s="46">
        <f t="shared" si="21"/>
        <v>43.38442211</v>
      </c>
      <c r="P45" s="46">
        <f t="shared" si="21"/>
        <v>42.80208333</v>
      </c>
      <c r="Q45" s="46">
        <f t="shared" si="21"/>
        <v>41.31042129</v>
      </c>
      <c r="R45" s="46">
        <f t="shared" si="21"/>
        <v>41.73594132</v>
      </c>
      <c r="S45" s="46">
        <f t="shared" si="21"/>
        <v>42.65248227</v>
      </c>
      <c r="T45" s="46">
        <f t="shared" si="21"/>
        <v>35.44885177</v>
      </c>
      <c r="U45" s="46">
        <f t="shared" si="21"/>
        <v>44.27546296</v>
      </c>
      <c r="V45" s="46">
        <f t="shared" si="21"/>
        <v>45.21463415</v>
      </c>
      <c r="W45" s="46">
        <f t="shared" si="21"/>
        <v>45.15706806</v>
      </c>
      <c r="X45" s="46">
        <f t="shared" si="21"/>
        <v>40.39179954</v>
      </c>
      <c r="Y45" s="46">
        <f t="shared" si="21"/>
        <v>43.95522388</v>
      </c>
      <c r="Z45" s="46">
        <f t="shared" si="21"/>
        <v>58.94769231</v>
      </c>
      <c r="AA45" s="46">
        <f t="shared" si="21"/>
        <v>46.46352941</v>
      </c>
      <c r="AB45" s="46">
        <f t="shared" si="21"/>
        <v>47.18387909</v>
      </c>
      <c r="AC45" s="46">
        <f t="shared" si="21"/>
        <v>49.543379</v>
      </c>
      <c r="AD45" s="46">
        <f t="shared" si="21"/>
        <v>52.55754476</v>
      </c>
      <c r="AE45" s="46">
        <f t="shared" si="21"/>
        <v>46.86729858</v>
      </c>
      <c r="AF45" s="46">
        <f t="shared" si="21"/>
        <v>45.99557522</v>
      </c>
      <c r="AG45" s="46">
        <f t="shared" si="21"/>
        <v>48.56908665</v>
      </c>
      <c r="AH45" s="46">
        <f t="shared" si="21"/>
        <v>47.9025522</v>
      </c>
      <c r="AI45" s="46">
        <f t="shared" si="21"/>
        <v>52.15736041</v>
      </c>
      <c r="AJ45" s="46">
        <f t="shared" si="21"/>
        <v>42.29139073</v>
      </c>
      <c r="AK45" s="46">
        <f t="shared" si="21"/>
        <v>42.8375286</v>
      </c>
      <c r="AL45" s="46">
        <f t="shared" si="21"/>
        <v>50.62385321</v>
      </c>
      <c r="AM45" s="24"/>
    </row>
    <row r="46" ht="15.75" customHeight="1">
      <c r="A46" s="24" t="s">
        <v>253</v>
      </c>
      <c r="B46" s="24"/>
      <c r="C46" s="46">
        <f t="shared" ref="C46:AL46" si="22">C27/(1+C43)/C39*C42</f>
        <v>16.79410425</v>
      </c>
      <c r="D46" s="46">
        <f t="shared" si="22"/>
        <v>13.94054178</v>
      </c>
      <c r="E46" s="46">
        <f t="shared" si="22"/>
        <v>16.22763461</v>
      </c>
      <c r="F46" s="46">
        <f t="shared" si="22"/>
        <v>16.29587135</v>
      </c>
      <c r="G46" s="46">
        <f t="shared" si="22"/>
        <v>15.5876468</v>
      </c>
      <c r="H46" s="46">
        <f t="shared" si="22"/>
        <v>12.87718624</v>
      </c>
      <c r="I46" s="46">
        <f t="shared" si="22"/>
        <v>9.38276943</v>
      </c>
      <c r="J46" s="46">
        <f t="shared" si="22"/>
        <v>13.98784079</v>
      </c>
      <c r="K46" s="46">
        <f t="shared" si="22"/>
        <v>16.24219936</v>
      </c>
      <c r="L46" s="46">
        <f t="shared" si="22"/>
        <v>13.03704355</v>
      </c>
      <c r="M46" s="46">
        <f t="shared" si="22"/>
        <v>15.55023923</v>
      </c>
      <c r="N46" s="46">
        <f t="shared" si="22"/>
        <v>11.35424493</v>
      </c>
      <c r="O46" s="46">
        <f t="shared" si="22"/>
        <v>13.82225125</v>
      </c>
      <c r="P46" s="46">
        <f t="shared" si="22"/>
        <v>15.14650639</v>
      </c>
      <c r="Q46" s="46">
        <f t="shared" si="22"/>
        <v>20.95336482</v>
      </c>
      <c r="R46" s="46">
        <f t="shared" si="22"/>
        <v>16.84734625</v>
      </c>
      <c r="S46" s="46">
        <f t="shared" si="22"/>
        <v>17.30119935</v>
      </c>
      <c r="T46" s="46">
        <f t="shared" si="22"/>
        <v>16.1016836</v>
      </c>
      <c r="U46" s="46">
        <f t="shared" si="22"/>
        <v>11.75686484</v>
      </c>
      <c r="V46" s="46">
        <f t="shared" si="22"/>
        <v>16.07438017</v>
      </c>
      <c r="W46" s="46">
        <f t="shared" si="22"/>
        <v>16.02267981</v>
      </c>
      <c r="X46" s="46">
        <f t="shared" si="22"/>
        <v>16.41033791</v>
      </c>
      <c r="Y46" s="46">
        <f t="shared" si="22"/>
        <v>19.50814272</v>
      </c>
      <c r="Z46" s="46">
        <f t="shared" si="22"/>
        <v>12.40624349</v>
      </c>
      <c r="AA46" s="46">
        <f t="shared" si="22"/>
        <v>13.84938559</v>
      </c>
      <c r="AB46" s="46">
        <f t="shared" si="22"/>
        <v>10.34195163</v>
      </c>
      <c r="AC46" s="46">
        <f t="shared" si="22"/>
        <v>7.714881218</v>
      </c>
      <c r="AD46" s="46">
        <f t="shared" si="22"/>
        <v>13.08731785</v>
      </c>
      <c r="AE46" s="46">
        <f t="shared" si="22"/>
        <v>11.81977882</v>
      </c>
      <c r="AF46" s="46">
        <f t="shared" si="22"/>
        <v>9.755794445</v>
      </c>
      <c r="AG46" s="46">
        <f t="shared" si="22"/>
        <v>10.8095699</v>
      </c>
      <c r="AH46" s="46">
        <f t="shared" si="22"/>
        <v>8.988825056</v>
      </c>
      <c r="AI46" s="46">
        <f t="shared" si="22"/>
        <v>10.42091643</v>
      </c>
      <c r="AJ46" s="46">
        <f t="shared" si="22"/>
        <v>16.56485807</v>
      </c>
      <c r="AK46" s="46">
        <f t="shared" si="22"/>
        <v>9.989410134</v>
      </c>
      <c r="AL46" s="46">
        <f t="shared" si="22"/>
        <v>7.397515188</v>
      </c>
      <c r="AM46" s="24"/>
    </row>
    <row r="47" ht="15.75" customHeight="1">
      <c r="A47" s="24" t="s">
        <v>254</v>
      </c>
      <c r="B47" s="24"/>
      <c r="C47" s="46">
        <f t="shared" ref="C47:AL47" si="23">-C28/(1+C43)/-C41*C42</f>
        <v>12.93428549</v>
      </c>
      <c r="D47" s="46">
        <f t="shared" si="23"/>
        <v>10.23324151</v>
      </c>
      <c r="E47" s="46">
        <f t="shared" si="23"/>
        <v>11.37356507</v>
      </c>
      <c r="F47" s="46">
        <f t="shared" si="23"/>
        <v>14.59194215</v>
      </c>
      <c r="G47" s="46">
        <f t="shared" si="23"/>
        <v>11.55871613</v>
      </c>
      <c r="H47" s="46">
        <f t="shared" si="23"/>
        <v>13.71549147</v>
      </c>
      <c r="I47" s="46">
        <f t="shared" si="23"/>
        <v>13.25163864</v>
      </c>
      <c r="J47" s="46">
        <f t="shared" si="23"/>
        <v>15.93343145</v>
      </c>
      <c r="K47" s="46">
        <f t="shared" si="23"/>
        <v>12.20791207</v>
      </c>
      <c r="L47" s="46">
        <f t="shared" si="23"/>
        <v>10.35087072</v>
      </c>
      <c r="M47" s="46">
        <f t="shared" si="23"/>
        <v>11.911184</v>
      </c>
      <c r="N47" s="46">
        <f t="shared" si="23"/>
        <v>20.24386939</v>
      </c>
      <c r="O47" s="46">
        <f t="shared" si="23"/>
        <v>13.1611948</v>
      </c>
      <c r="P47" s="46">
        <f t="shared" si="23"/>
        <v>11.89421488</v>
      </c>
      <c r="Q47" s="46">
        <f t="shared" si="23"/>
        <v>14.18499323</v>
      </c>
      <c r="R47" s="46">
        <f t="shared" si="23"/>
        <v>14.8102099</v>
      </c>
      <c r="S47" s="46">
        <f t="shared" si="23"/>
        <v>14.05118842</v>
      </c>
      <c r="T47" s="46">
        <f t="shared" si="23"/>
        <v>11.98193493</v>
      </c>
      <c r="U47" s="46">
        <f t="shared" si="23"/>
        <v>14.56336612</v>
      </c>
      <c r="V47" s="46">
        <f t="shared" si="23"/>
        <v>14.88720125</v>
      </c>
      <c r="W47" s="46">
        <f t="shared" si="23"/>
        <v>16.16485237</v>
      </c>
      <c r="X47" s="46">
        <f t="shared" si="23"/>
        <v>11.76865753</v>
      </c>
      <c r="Y47" s="46">
        <f t="shared" si="23"/>
        <v>12.24911452</v>
      </c>
      <c r="Z47" s="46">
        <f t="shared" si="23"/>
        <v>21.67832168</v>
      </c>
      <c r="AA47" s="46">
        <f t="shared" si="23"/>
        <v>20.47608411</v>
      </c>
      <c r="AB47" s="46">
        <f t="shared" si="23"/>
        <v>18.7907786</v>
      </c>
      <c r="AC47" s="46">
        <f t="shared" si="23"/>
        <v>21.72561983</v>
      </c>
      <c r="AD47" s="46">
        <f t="shared" si="23"/>
        <v>18.36547291</v>
      </c>
      <c r="AE47" s="46">
        <f t="shared" si="23"/>
        <v>21.69421488</v>
      </c>
      <c r="AF47" s="46">
        <f t="shared" si="23"/>
        <v>20.34878532</v>
      </c>
      <c r="AG47" s="46">
        <f t="shared" si="23"/>
        <v>19.44579485</v>
      </c>
      <c r="AH47" s="46">
        <f t="shared" si="23"/>
        <v>23.04735131</v>
      </c>
      <c r="AI47" s="46">
        <f t="shared" si="23"/>
        <v>22.39050497</v>
      </c>
      <c r="AJ47" s="46">
        <f t="shared" si="23"/>
        <v>17.07988981</v>
      </c>
      <c r="AK47" s="46">
        <f t="shared" si="23"/>
        <v>18.50774066</v>
      </c>
      <c r="AL47" s="46">
        <f t="shared" si="23"/>
        <v>23.9879981</v>
      </c>
      <c r="AM47" s="24"/>
    </row>
    <row r="48" ht="15.75" customHeight="1">
      <c r="A48" s="75" t="s">
        <v>255</v>
      </c>
      <c r="B48" s="22"/>
      <c r="C48" s="76">
        <f t="shared" ref="C48:AL48" si="24">C45+C46-C47</f>
        <v>46.57288695</v>
      </c>
      <c r="D48" s="76">
        <f t="shared" si="24"/>
        <v>43.14916074</v>
      </c>
      <c r="E48" s="76">
        <f t="shared" si="24"/>
        <v>50.55406955</v>
      </c>
      <c r="F48" s="76">
        <f t="shared" si="24"/>
        <v>40.61401095</v>
      </c>
      <c r="G48" s="76">
        <f t="shared" si="24"/>
        <v>53.04516444</v>
      </c>
      <c r="H48" s="76">
        <f t="shared" si="24"/>
        <v>34.98846642</v>
      </c>
      <c r="I48" s="76">
        <f t="shared" si="24"/>
        <v>36.47246412</v>
      </c>
      <c r="J48" s="76">
        <f t="shared" si="24"/>
        <v>44.08471237</v>
      </c>
      <c r="K48" s="76">
        <f t="shared" si="24"/>
        <v>36.60801383</v>
      </c>
      <c r="L48" s="76">
        <f t="shared" si="24"/>
        <v>42.42976257</v>
      </c>
      <c r="M48" s="76">
        <f t="shared" si="24"/>
        <v>46.62087342</v>
      </c>
      <c r="N48" s="76">
        <f t="shared" si="24"/>
        <v>47.79608982</v>
      </c>
      <c r="O48" s="76">
        <f t="shared" si="24"/>
        <v>44.04547856</v>
      </c>
      <c r="P48" s="76">
        <f t="shared" si="24"/>
        <v>46.05437484</v>
      </c>
      <c r="Q48" s="76">
        <f t="shared" si="24"/>
        <v>48.07879287</v>
      </c>
      <c r="R48" s="76">
        <f t="shared" si="24"/>
        <v>43.77307767</v>
      </c>
      <c r="S48" s="76">
        <f t="shared" si="24"/>
        <v>45.90249321</v>
      </c>
      <c r="T48" s="76">
        <f t="shared" si="24"/>
        <v>39.56860045</v>
      </c>
      <c r="U48" s="76">
        <f t="shared" si="24"/>
        <v>41.46896168</v>
      </c>
      <c r="V48" s="76">
        <f t="shared" si="24"/>
        <v>46.40181306</v>
      </c>
      <c r="W48" s="76">
        <f t="shared" si="24"/>
        <v>45.01489551</v>
      </c>
      <c r="X48" s="76">
        <f t="shared" si="24"/>
        <v>45.03347993</v>
      </c>
      <c r="Y48" s="76">
        <f t="shared" si="24"/>
        <v>51.21425207</v>
      </c>
      <c r="Z48" s="76">
        <f t="shared" si="24"/>
        <v>49.67561412</v>
      </c>
      <c r="AA48" s="76">
        <f t="shared" si="24"/>
        <v>39.83683089</v>
      </c>
      <c r="AB48" s="76">
        <f t="shared" si="24"/>
        <v>38.73505212</v>
      </c>
      <c r="AC48" s="76">
        <f t="shared" si="24"/>
        <v>35.53264038</v>
      </c>
      <c r="AD48" s="76">
        <f t="shared" si="24"/>
        <v>47.27938969</v>
      </c>
      <c r="AE48" s="76">
        <f t="shared" si="24"/>
        <v>36.99286252</v>
      </c>
      <c r="AF48" s="76">
        <f t="shared" si="24"/>
        <v>35.40258435</v>
      </c>
      <c r="AG48" s="76">
        <f t="shared" si="24"/>
        <v>39.9328617</v>
      </c>
      <c r="AH48" s="76">
        <f t="shared" si="24"/>
        <v>33.84402595</v>
      </c>
      <c r="AI48" s="76">
        <f t="shared" si="24"/>
        <v>40.18777187</v>
      </c>
      <c r="AJ48" s="76">
        <f t="shared" si="24"/>
        <v>41.77635899</v>
      </c>
      <c r="AK48" s="76">
        <f t="shared" si="24"/>
        <v>34.31919808</v>
      </c>
      <c r="AL48" s="76">
        <f t="shared" si="24"/>
        <v>34.03337029</v>
      </c>
      <c r="AM48" s="24"/>
    </row>
    <row r="49" ht="15.75" customHeight="1">
      <c r="A49" s="33" t="str">
        <f>A2&amp;" - "&amp;A1</f>
        <v>Cash flow section - Monthly net working capital overview</v>
      </c>
      <c r="B49" s="24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24"/>
    </row>
    <row r="50" ht="15.75" customHeight="1">
      <c r="A50" s="33" t="s">
        <v>90</v>
      </c>
      <c r="B50" s="24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24"/>
    </row>
    <row r="51" ht="15.75" customHeight="1">
      <c r="M51" s="16"/>
      <c r="N51" s="16"/>
      <c r="O51" s="16"/>
    </row>
    <row r="52" ht="15.75" customHeight="1">
      <c r="A52" s="18" t="s">
        <v>256</v>
      </c>
      <c r="L52" s="16"/>
      <c r="M52" s="16"/>
      <c r="N52" s="16"/>
      <c r="O52" s="16"/>
    </row>
    <row r="53" ht="15.75" customHeight="1">
      <c r="L53" s="16"/>
      <c r="M53" s="16"/>
      <c r="N53" s="16"/>
      <c r="AG53" s="16"/>
    </row>
    <row r="54" ht="15.75" customHeight="1">
      <c r="L54" s="16"/>
      <c r="M54" s="16"/>
      <c r="N54" s="16"/>
      <c r="O54" s="16"/>
      <c r="AG54" s="16"/>
    </row>
    <row r="55" ht="15.75" customHeight="1">
      <c r="L55" s="78"/>
      <c r="M55" s="78"/>
      <c r="N55" s="78"/>
    </row>
    <row r="56" ht="15.75" customHeight="1">
      <c r="M56" s="78"/>
      <c r="N56" s="78"/>
      <c r="O56" s="78"/>
    </row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>
      <c r="A68" s="18" t="s">
        <v>257</v>
      </c>
    </row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display="Back to: Table of contents" location="Contents!A1" ref="A3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rowBreaks count="2" manualBreakCount="2">
    <brk id="51" man="1"/>
    <brk id="23" man="1"/>
  </rowBreaks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7030A0"/>
    <pageSetUpPr/>
  </sheetPr>
  <sheetViews>
    <sheetView showGridLines="0" workbookViewId="0"/>
  </sheetViews>
  <sheetFormatPr customHeight="1" defaultColWidth="11.22" defaultRowHeight="15.0"/>
  <cols>
    <col customWidth="1" min="1" max="1" width="14.44"/>
    <col customWidth="1" min="2" max="2" width="5.11"/>
    <col customWidth="1" min="3" max="5" width="10.56"/>
    <col customWidth="1" min="6" max="6" width="2.33"/>
    <col customWidth="1" min="7" max="26" width="10.56"/>
  </cols>
  <sheetData>
    <row r="1" ht="15.75" customHeight="1">
      <c r="A1" s="1" t="s">
        <v>48</v>
      </c>
    </row>
    <row r="2" ht="15.75" customHeight="1">
      <c r="A2" s="7" t="str">
        <f>CF!A1</f>
        <v>Cash flow section</v>
      </c>
    </row>
    <row r="3" ht="15.75" customHeight="1">
      <c r="A3" s="8" t="s">
        <v>59</v>
      </c>
    </row>
    <row r="4" ht="15.75" customHeight="1">
      <c r="A4" s="8"/>
    </row>
    <row r="5" ht="15.75" customHeight="1">
      <c r="A5" s="2" t="s">
        <v>258</v>
      </c>
      <c r="B5" s="9"/>
      <c r="C5" s="9"/>
      <c r="D5" s="9"/>
      <c r="E5" s="9"/>
      <c r="G5" s="18" t="s">
        <v>259</v>
      </c>
    </row>
    <row r="6" ht="15.75" customHeight="1">
      <c r="A6" s="12" t="s">
        <v>260</v>
      </c>
      <c r="B6" s="13" t="s">
        <v>62</v>
      </c>
      <c r="C6" s="34" t="s">
        <v>63</v>
      </c>
      <c r="D6" s="34" t="s">
        <v>64</v>
      </c>
      <c r="E6" s="34" t="s">
        <v>65</v>
      </c>
    </row>
    <row r="7" ht="15.75" customHeight="1">
      <c r="A7" s="5" t="s">
        <v>261</v>
      </c>
      <c r="C7" s="79">
        <v>16.794104249365525</v>
      </c>
      <c r="D7" s="79">
        <v>13.822251249717402</v>
      </c>
      <c r="E7" s="79">
        <v>13.849385589459358</v>
      </c>
    </row>
    <row r="8" ht="15.75" customHeight="1">
      <c r="A8" s="5" t="s">
        <v>262</v>
      </c>
      <c r="C8" s="79">
        <v>13.940541781450872</v>
      </c>
      <c r="D8" s="79">
        <v>15.146506386175808</v>
      </c>
      <c r="E8" s="79">
        <v>10.341951626355296</v>
      </c>
    </row>
    <row r="9" ht="15.75" customHeight="1">
      <c r="A9" s="5" t="s">
        <v>263</v>
      </c>
      <c r="C9" s="79">
        <v>16.227634613118784</v>
      </c>
      <c r="D9" s="79">
        <v>20.953364817001184</v>
      </c>
      <c r="E9" s="79">
        <v>7.714881217789853</v>
      </c>
    </row>
    <row r="10" ht="15.75" customHeight="1">
      <c r="A10" s="5" t="s">
        <v>264</v>
      </c>
      <c r="C10" s="79">
        <v>16.295871354045286</v>
      </c>
      <c r="D10" s="79">
        <v>16.84734625349177</v>
      </c>
      <c r="E10" s="79">
        <v>13.08731784801676</v>
      </c>
    </row>
    <row r="11" ht="15.75" customHeight="1">
      <c r="A11" s="5" t="s">
        <v>265</v>
      </c>
      <c r="C11" s="79">
        <v>15.587646802957808</v>
      </c>
      <c r="D11" s="79">
        <v>17.301199354968755</v>
      </c>
      <c r="E11" s="79">
        <v>11.819778815826247</v>
      </c>
    </row>
    <row r="12" ht="15.75" customHeight="1">
      <c r="A12" s="5" t="s">
        <v>266</v>
      </c>
      <c r="C12" s="79">
        <v>12.877186238708438</v>
      </c>
      <c r="D12" s="79">
        <v>16.101683600582117</v>
      </c>
      <c r="E12" s="79">
        <v>9.755794444789661</v>
      </c>
    </row>
    <row r="13" ht="15.75" customHeight="1">
      <c r="A13" s="5" t="s">
        <v>267</v>
      </c>
      <c r="C13" s="79">
        <v>9.382769430331855</v>
      </c>
      <c r="D13" s="79">
        <v>11.756864836043723</v>
      </c>
      <c r="E13" s="79">
        <v>10.809569900478992</v>
      </c>
    </row>
    <row r="14" ht="15.75" customHeight="1">
      <c r="A14" s="5" t="s">
        <v>268</v>
      </c>
      <c r="C14" s="79">
        <v>13.987840790348626</v>
      </c>
      <c r="D14" s="79">
        <v>16.074380165289256</v>
      </c>
      <c r="E14" s="79">
        <v>8.98882505620052</v>
      </c>
    </row>
    <row r="15" ht="15.75" customHeight="1">
      <c r="A15" s="5" t="s">
        <v>269</v>
      </c>
      <c r="C15" s="79">
        <v>16.242199359082477</v>
      </c>
      <c r="D15" s="79">
        <v>16.02267981218281</v>
      </c>
      <c r="E15" s="79">
        <v>10.42091643450792</v>
      </c>
    </row>
    <row r="16" ht="15.75" customHeight="1">
      <c r="A16" s="5" t="s">
        <v>270</v>
      </c>
      <c r="C16" s="79">
        <v>13.037043549616085</v>
      </c>
      <c r="D16" s="79">
        <v>16.410337913834418</v>
      </c>
      <c r="E16" s="79">
        <v>16.56485806683435</v>
      </c>
    </row>
    <row r="17" ht="15.75" customHeight="1">
      <c r="A17" s="5" t="s">
        <v>271</v>
      </c>
      <c r="C17" s="79">
        <v>15.550239234449762</v>
      </c>
      <c r="D17" s="79">
        <v>19.508142715957433</v>
      </c>
      <c r="E17" s="79">
        <v>9.989410133519657</v>
      </c>
    </row>
    <row r="18" ht="15.75" customHeight="1">
      <c r="A18" s="5" t="s">
        <v>272</v>
      </c>
      <c r="C18" s="79">
        <v>11.354244928625093</v>
      </c>
      <c r="D18" s="79">
        <v>12.40624348913119</v>
      </c>
      <c r="E18" s="79">
        <v>7.3975151880028465</v>
      </c>
    </row>
    <row r="19" ht="15.75" customHeight="1">
      <c r="A19" s="30" t="s">
        <v>273</v>
      </c>
      <c r="B19" s="30"/>
      <c r="C19" s="80">
        <f t="shared" ref="C19:E19" si="1">AVERAGE(C7:C18)</f>
        <v>14.27311019</v>
      </c>
      <c r="D19" s="80">
        <f t="shared" si="1"/>
        <v>16.02925005</v>
      </c>
      <c r="E19" s="80">
        <f t="shared" si="1"/>
        <v>10.89501703</v>
      </c>
    </row>
    <row r="20" ht="15.75" customHeight="1">
      <c r="A20" s="33" t="str">
        <f>A2&amp;" - "&amp;A1</f>
        <v>Cash flow section - Monthly DSO, DIO and DPO overview</v>
      </c>
    </row>
    <row r="21" ht="15.75" customHeight="1">
      <c r="A21" s="33" t="s">
        <v>90</v>
      </c>
    </row>
    <row r="22" ht="15.75" customHeight="1"/>
    <row r="23" ht="15.75" customHeight="1">
      <c r="A23" s="2" t="s">
        <v>274</v>
      </c>
      <c r="B23" s="9"/>
      <c r="C23" s="9"/>
      <c r="D23" s="9"/>
      <c r="E23" s="9"/>
      <c r="G23" s="18" t="s">
        <v>275</v>
      </c>
    </row>
    <row r="24" ht="15.75" customHeight="1">
      <c r="A24" s="12" t="s">
        <v>260</v>
      </c>
      <c r="B24" s="13" t="s">
        <v>62</v>
      </c>
      <c r="C24" s="34" t="s">
        <v>63</v>
      </c>
      <c r="D24" s="34" t="s">
        <v>64</v>
      </c>
      <c r="E24" s="34" t="s">
        <v>65</v>
      </c>
    </row>
    <row r="25" ht="15.75" customHeight="1">
      <c r="A25" s="5" t="s">
        <v>261</v>
      </c>
      <c r="C25" s="79">
        <v>42.71306818181819</v>
      </c>
      <c r="D25" s="79">
        <v>43.38442211055276</v>
      </c>
      <c r="E25" s="79">
        <v>46.4635294117647</v>
      </c>
      <c r="G25" s="18"/>
    </row>
    <row r="26" ht="15.75" customHeight="1">
      <c r="A26" s="5" t="s">
        <v>262</v>
      </c>
      <c r="C26" s="79">
        <v>39.44186046511628</v>
      </c>
      <c r="D26" s="79">
        <v>42.80208333333333</v>
      </c>
      <c r="E26" s="79">
        <v>47.18387909319899</v>
      </c>
    </row>
    <row r="27" ht="15.75" customHeight="1">
      <c r="A27" s="5" t="s">
        <v>263</v>
      </c>
      <c r="C27" s="79">
        <v>45.699999999999996</v>
      </c>
      <c r="D27" s="79">
        <v>41.31042128603104</v>
      </c>
      <c r="E27" s="79">
        <v>49.54337899543379</v>
      </c>
    </row>
    <row r="28" ht="15.75" customHeight="1">
      <c r="A28" s="5" t="s">
        <v>264</v>
      </c>
      <c r="C28" s="79">
        <v>38.91008174386921</v>
      </c>
      <c r="D28" s="79">
        <v>41.7359413202934</v>
      </c>
      <c r="E28" s="79">
        <v>52.55754475703325</v>
      </c>
    </row>
    <row r="29" ht="15.75" customHeight="1">
      <c r="A29" s="5" t="s">
        <v>265</v>
      </c>
      <c r="C29" s="79">
        <v>49.01623376623377</v>
      </c>
      <c r="D29" s="79">
        <v>42.652482269503544</v>
      </c>
      <c r="E29" s="79">
        <v>46.86729857819905</v>
      </c>
    </row>
    <row r="30" ht="15.75" customHeight="1">
      <c r="A30" s="5" t="s">
        <v>266</v>
      </c>
      <c r="C30" s="79">
        <v>35.82677165354331</v>
      </c>
      <c r="D30" s="79">
        <v>35.448851774530276</v>
      </c>
      <c r="E30" s="79">
        <v>45.99557522123894</v>
      </c>
    </row>
    <row r="31" ht="15.75" customHeight="1">
      <c r="A31" s="5" t="s">
        <v>267</v>
      </c>
      <c r="C31" s="79">
        <v>40.34133333333333</v>
      </c>
      <c r="D31" s="79">
        <v>44.27546296296296</v>
      </c>
      <c r="E31" s="79">
        <v>48.569086651053865</v>
      </c>
    </row>
    <row r="32" ht="15.75" customHeight="1">
      <c r="A32" s="5" t="s">
        <v>268</v>
      </c>
      <c r="C32" s="79">
        <v>46.03030303030303</v>
      </c>
      <c r="D32" s="79">
        <v>45.21463414634146</v>
      </c>
      <c r="E32" s="79">
        <v>47.90255220417633</v>
      </c>
    </row>
    <row r="33" ht="15.75" customHeight="1">
      <c r="A33" s="5" t="s">
        <v>269</v>
      </c>
      <c r="C33" s="79">
        <v>32.57372654155496</v>
      </c>
      <c r="D33" s="79">
        <v>45.15706806282722</v>
      </c>
      <c r="E33" s="79">
        <v>52.15736040609137</v>
      </c>
    </row>
    <row r="34" ht="15.75" customHeight="1">
      <c r="A34" s="5" t="s">
        <v>270</v>
      </c>
      <c r="C34" s="79">
        <v>39.743589743589745</v>
      </c>
      <c r="D34" s="79">
        <v>40.391799544419136</v>
      </c>
      <c r="E34" s="79">
        <v>42.29139072847683</v>
      </c>
    </row>
    <row r="35" ht="15.75" customHeight="1">
      <c r="A35" s="5" t="s">
        <v>271</v>
      </c>
      <c r="C35" s="79">
        <v>42.98181818181818</v>
      </c>
      <c r="D35" s="79">
        <v>43.95522388059702</v>
      </c>
      <c r="E35" s="79">
        <v>42.837528604118994</v>
      </c>
    </row>
    <row r="36" ht="15.75" customHeight="1">
      <c r="A36" s="5" t="s">
        <v>272</v>
      </c>
      <c r="C36" s="79">
        <v>56.68571428571428</v>
      </c>
      <c r="D36" s="79">
        <v>58.94769230769231</v>
      </c>
      <c r="E36" s="79">
        <v>50.62385321100918</v>
      </c>
    </row>
    <row r="37" ht="15.75" customHeight="1">
      <c r="A37" s="30" t="s">
        <v>273</v>
      </c>
      <c r="B37" s="30"/>
      <c r="C37" s="80">
        <f t="shared" ref="C37:E37" si="2">AVERAGE(C25:C36)</f>
        <v>42.49704174</v>
      </c>
      <c r="D37" s="80">
        <f t="shared" si="2"/>
        <v>43.77300692</v>
      </c>
      <c r="E37" s="80">
        <f t="shared" si="2"/>
        <v>47.74941482</v>
      </c>
    </row>
    <row r="38" ht="15.75" customHeight="1">
      <c r="A38" s="33" t="str">
        <f>A2&amp;" - "&amp;A1</f>
        <v>Cash flow section - Monthly DSO, DIO and DPO overview</v>
      </c>
    </row>
    <row r="39" ht="15.75" customHeight="1">
      <c r="A39" s="33" t="s">
        <v>90</v>
      </c>
    </row>
    <row r="40" ht="15.75" customHeight="1"/>
    <row r="41" ht="15.75" customHeight="1">
      <c r="A41" s="2" t="s">
        <v>276</v>
      </c>
      <c r="B41" s="9"/>
      <c r="C41" s="9"/>
      <c r="D41" s="9"/>
      <c r="E41" s="9"/>
      <c r="G41" s="18" t="s">
        <v>277</v>
      </c>
    </row>
    <row r="42" ht="15.75" customHeight="1">
      <c r="A42" s="12" t="s">
        <v>260</v>
      </c>
      <c r="B42" s="13" t="s">
        <v>62</v>
      </c>
      <c r="C42" s="34" t="s">
        <v>63</v>
      </c>
      <c r="D42" s="34" t="s">
        <v>64</v>
      </c>
      <c r="E42" s="34" t="s">
        <v>65</v>
      </c>
    </row>
    <row r="43" ht="15.75" customHeight="1">
      <c r="A43" s="5" t="s">
        <v>261</v>
      </c>
      <c r="C43" s="79">
        <v>12.934285485035707</v>
      </c>
      <c r="D43" s="79">
        <v>13.16119479656126</v>
      </c>
      <c r="E43" s="79">
        <v>20.47608411244775</v>
      </c>
    </row>
    <row r="44" ht="15.75" customHeight="1">
      <c r="A44" s="5" t="s">
        <v>262</v>
      </c>
      <c r="C44" s="79">
        <v>10.233241505968778</v>
      </c>
      <c r="D44" s="79">
        <v>11.89421487603306</v>
      </c>
      <c r="E44" s="79">
        <v>18.79077859939104</v>
      </c>
    </row>
    <row r="45" ht="15.75" customHeight="1">
      <c r="A45" s="5" t="s">
        <v>263</v>
      </c>
      <c r="C45" s="79">
        <v>11.37356506609679</v>
      </c>
      <c r="D45" s="79">
        <v>14.18499322967736</v>
      </c>
      <c r="E45" s="79">
        <v>21.72561983471074</v>
      </c>
    </row>
    <row r="46" ht="15.75" customHeight="1">
      <c r="A46" s="5" t="s">
        <v>264</v>
      </c>
      <c r="C46" s="79">
        <v>14.591942148760332</v>
      </c>
      <c r="D46" s="79">
        <v>14.810209902728005</v>
      </c>
      <c r="E46" s="79">
        <v>18.36547291092746</v>
      </c>
    </row>
    <row r="47" ht="15.75" customHeight="1">
      <c r="A47" s="5" t="s">
        <v>265</v>
      </c>
      <c r="C47" s="79">
        <v>11.55871612531232</v>
      </c>
      <c r="D47" s="79">
        <v>14.051188416938947</v>
      </c>
      <c r="E47" s="79">
        <v>21.694214876033058</v>
      </c>
    </row>
    <row r="48" ht="15.75" customHeight="1">
      <c r="A48" s="5" t="s">
        <v>266</v>
      </c>
      <c r="C48" s="79">
        <v>13.715491471777739</v>
      </c>
      <c r="D48" s="79">
        <v>11.981934928876464</v>
      </c>
      <c r="E48" s="79">
        <v>20.34878532031487</v>
      </c>
    </row>
    <row r="49" ht="15.75" customHeight="1">
      <c r="A49" s="5" t="s">
        <v>267</v>
      </c>
      <c r="C49" s="79">
        <v>13.251638643488175</v>
      </c>
      <c r="D49" s="79">
        <v>14.56336611884486</v>
      </c>
      <c r="E49" s="79">
        <v>19.445794846864366</v>
      </c>
    </row>
    <row r="50" ht="15.75" customHeight="1">
      <c r="A50" s="5" t="s">
        <v>268</v>
      </c>
      <c r="C50" s="79">
        <v>15.933431450243408</v>
      </c>
      <c r="D50" s="79">
        <v>14.887201250837613</v>
      </c>
      <c r="E50" s="79">
        <v>23.04735130741092</v>
      </c>
    </row>
    <row r="51" ht="15.75" customHeight="1">
      <c r="A51" s="5" t="s">
        <v>269</v>
      </c>
      <c r="C51" s="79">
        <v>12.20791206947183</v>
      </c>
      <c r="D51" s="79">
        <v>16.164852368296504</v>
      </c>
      <c r="E51" s="79">
        <v>22.390504969599885</v>
      </c>
    </row>
    <row r="52" ht="15.75" customHeight="1">
      <c r="A52" s="5" t="s">
        <v>270</v>
      </c>
      <c r="C52" s="79">
        <v>10.350870720188903</v>
      </c>
      <c r="D52" s="79">
        <v>11.768657532534487</v>
      </c>
      <c r="E52" s="79">
        <v>17.079889807162534</v>
      </c>
    </row>
    <row r="53" ht="15.75" customHeight="1">
      <c r="A53" s="5" t="s">
        <v>271</v>
      </c>
      <c r="C53" s="79">
        <v>11.911183997583239</v>
      </c>
      <c r="D53" s="79">
        <v>12.249114521841797</v>
      </c>
      <c r="E53" s="79">
        <v>18.507740658829007</v>
      </c>
    </row>
    <row r="54" ht="15.75" customHeight="1">
      <c r="A54" s="5" t="s">
        <v>272</v>
      </c>
      <c r="C54" s="79">
        <v>20.243869394391005</v>
      </c>
      <c r="D54" s="79">
        <v>21.678321678321677</v>
      </c>
      <c r="E54" s="79">
        <v>23.987998104963943</v>
      </c>
    </row>
    <row r="55" ht="15.75" customHeight="1">
      <c r="A55" s="30" t="s">
        <v>273</v>
      </c>
      <c r="B55" s="30"/>
      <c r="C55" s="80">
        <f t="shared" ref="C55:E55" si="3">AVERAGE(C43:C54)</f>
        <v>13.19217901</v>
      </c>
      <c r="D55" s="80">
        <f t="shared" si="3"/>
        <v>14.28293747</v>
      </c>
      <c r="E55" s="80">
        <f t="shared" si="3"/>
        <v>20.48835295</v>
      </c>
    </row>
    <row r="56" ht="15.75" customHeight="1">
      <c r="A56" s="33" t="str">
        <f>A2&amp;" - "&amp;A1</f>
        <v>Cash flow section - Monthly DSO, DIO and DPO overview</v>
      </c>
    </row>
    <row r="57" ht="15.75" customHeight="1">
      <c r="A57" s="33" t="s">
        <v>90</v>
      </c>
    </row>
    <row r="58" ht="15.75" customHeight="1"/>
    <row r="59" ht="15.75" customHeight="1">
      <c r="A59" s="2" t="s">
        <v>278</v>
      </c>
      <c r="B59" s="9"/>
      <c r="C59" s="9"/>
      <c r="D59" s="9"/>
      <c r="E59" s="9"/>
      <c r="G59" s="18" t="s">
        <v>279</v>
      </c>
    </row>
    <row r="60" ht="15.75" customHeight="1">
      <c r="A60" s="12" t="s">
        <v>260</v>
      </c>
      <c r="B60" s="13" t="s">
        <v>62</v>
      </c>
      <c r="C60" s="34" t="s">
        <v>63</v>
      </c>
      <c r="D60" s="34" t="s">
        <v>64</v>
      </c>
      <c r="E60" s="34" t="s">
        <v>65</v>
      </c>
    </row>
    <row r="61" ht="15.75" customHeight="1">
      <c r="A61" s="5" t="s">
        <v>261</v>
      </c>
      <c r="C61" s="79">
        <f t="shared" ref="C61:E61" si="4">C7+C25-C43</f>
        <v>46.57288695</v>
      </c>
      <c r="D61" s="79">
        <f t="shared" si="4"/>
        <v>44.04547856</v>
      </c>
      <c r="E61" s="79">
        <f t="shared" si="4"/>
        <v>39.83683089</v>
      </c>
    </row>
    <row r="62" ht="15.75" customHeight="1">
      <c r="A62" s="5" t="s">
        <v>262</v>
      </c>
      <c r="C62" s="79">
        <f t="shared" ref="C62:E62" si="5">C8+C26-C44</f>
        <v>43.14916074</v>
      </c>
      <c r="D62" s="79">
        <f t="shared" si="5"/>
        <v>46.05437484</v>
      </c>
      <c r="E62" s="79">
        <f t="shared" si="5"/>
        <v>38.73505212</v>
      </c>
    </row>
    <row r="63" ht="15.75" customHeight="1">
      <c r="A63" s="5" t="s">
        <v>263</v>
      </c>
      <c r="C63" s="79">
        <f t="shared" ref="C63:E63" si="6">C9+C27-C45</f>
        <v>50.55406955</v>
      </c>
      <c r="D63" s="79">
        <f t="shared" si="6"/>
        <v>48.07879287</v>
      </c>
      <c r="E63" s="79">
        <f t="shared" si="6"/>
        <v>35.53264038</v>
      </c>
    </row>
    <row r="64" ht="15.75" customHeight="1">
      <c r="A64" s="5" t="s">
        <v>264</v>
      </c>
      <c r="C64" s="79">
        <f t="shared" ref="C64:E64" si="7">C10+C28-C46</f>
        <v>40.61401095</v>
      </c>
      <c r="D64" s="79">
        <f t="shared" si="7"/>
        <v>43.77307767</v>
      </c>
      <c r="E64" s="79">
        <f t="shared" si="7"/>
        <v>47.27938969</v>
      </c>
    </row>
    <row r="65" ht="15.75" customHeight="1">
      <c r="A65" s="5" t="s">
        <v>265</v>
      </c>
      <c r="C65" s="79">
        <f t="shared" ref="C65:E65" si="8">C11+C29-C47</f>
        <v>53.04516444</v>
      </c>
      <c r="D65" s="79">
        <f t="shared" si="8"/>
        <v>45.90249321</v>
      </c>
      <c r="E65" s="79">
        <f t="shared" si="8"/>
        <v>36.99286252</v>
      </c>
    </row>
    <row r="66" ht="15.75" customHeight="1">
      <c r="A66" s="5" t="s">
        <v>266</v>
      </c>
      <c r="C66" s="79">
        <f t="shared" ref="C66:E66" si="9">C12+C30-C48</f>
        <v>34.98846642</v>
      </c>
      <c r="D66" s="79">
        <f t="shared" si="9"/>
        <v>39.56860045</v>
      </c>
      <c r="E66" s="79">
        <f t="shared" si="9"/>
        <v>35.40258435</v>
      </c>
    </row>
    <row r="67" ht="15.75" customHeight="1">
      <c r="A67" s="5" t="s">
        <v>267</v>
      </c>
      <c r="C67" s="79">
        <f t="shared" ref="C67:E67" si="10">C13+C31-C49</f>
        <v>36.47246412</v>
      </c>
      <c r="D67" s="79">
        <f t="shared" si="10"/>
        <v>41.46896168</v>
      </c>
      <c r="E67" s="79">
        <f t="shared" si="10"/>
        <v>39.9328617</v>
      </c>
    </row>
    <row r="68" ht="15.75" customHeight="1">
      <c r="A68" s="5" t="s">
        <v>268</v>
      </c>
      <c r="C68" s="79">
        <f t="shared" ref="C68:E68" si="11">C14+C32-C50</f>
        <v>44.08471237</v>
      </c>
      <c r="D68" s="79">
        <f t="shared" si="11"/>
        <v>46.40181306</v>
      </c>
      <c r="E68" s="79">
        <f t="shared" si="11"/>
        <v>33.84402595</v>
      </c>
    </row>
    <row r="69" ht="15.75" customHeight="1">
      <c r="A69" s="5" t="s">
        <v>269</v>
      </c>
      <c r="C69" s="79">
        <f t="shared" ref="C69:E69" si="12">C15+C33-C51</f>
        <v>36.60801383</v>
      </c>
      <c r="D69" s="79">
        <f t="shared" si="12"/>
        <v>45.01489551</v>
      </c>
      <c r="E69" s="79">
        <f t="shared" si="12"/>
        <v>40.18777187</v>
      </c>
    </row>
    <row r="70" ht="15.75" customHeight="1">
      <c r="A70" s="5" t="s">
        <v>270</v>
      </c>
      <c r="C70" s="79">
        <f t="shared" ref="C70:E70" si="13">C16+C34-C52</f>
        <v>42.42976257</v>
      </c>
      <c r="D70" s="79">
        <f t="shared" si="13"/>
        <v>45.03347993</v>
      </c>
      <c r="E70" s="79">
        <f t="shared" si="13"/>
        <v>41.77635899</v>
      </c>
    </row>
    <row r="71" ht="15.75" customHeight="1">
      <c r="A71" s="5" t="s">
        <v>271</v>
      </c>
      <c r="C71" s="79">
        <f t="shared" ref="C71:E71" si="14">C17+C35-C53</f>
        <v>46.62087342</v>
      </c>
      <c r="D71" s="79">
        <f t="shared" si="14"/>
        <v>51.21425207</v>
      </c>
      <c r="E71" s="79">
        <f t="shared" si="14"/>
        <v>34.31919808</v>
      </c>
    </row>
    <row r="72" ht="15.75" customHeight="1">
      <c r="A72" s="5" t="s">
        <v>272</v>
      </c>
      <c r="C72" s="79">
        <f t="shared" ref="C72:E72" si="15">C18+C36-C54</f>
        <v>47.79608982</v>
      </c>
      <c r="D72" s="79">
        <f t="shared" si="15"/>
        <v>49.67561412</v>
      </c>
      <c r="E72" s="79">
        <f t="shared" si="15"/>
        <v>34.03337029</v>
      </c>
    </row>
    <row r="73" ht="15.75" customHeight="1">
      <c r="A73" s="30" t="s">
        <v>273</v>
      </c>
      <c r="B73" s="30"/>
      <c r="C73" s="80">
        <f t="shared" ref="C73:E73" si="16">AVERAGE(C61:C72)</f>
        <v>43.57797293</v>
      </c>
      <c r="D73" s="80">
        <f t="shared" si="16"/>
        <v>45.5193195</v>
      </c>
      <c r="E73" s="80">
        <f t="shared" si="16"/>
        <v>38.1560789</v>
      </c>
    </row>
    <row r="74" ht="15.75" customHeight="1">
      <c r="A74" s="33" t="str">
        <f>A2&amp;" - "&amp;A1</f>
        <v>Cash flow section - Monthly DSO, DIO and DPO overview</v>
      </c>
    </row>
    <row r="75" ht="15.75" customHeight="1">
      <c r="A75" s="33" t="s">
        <v>90</v>
      </c>
    </row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display="Back to: Table of contents" location="Contents!A1" ref="A3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rowBreaks count="1" manualBreakCount="1">
    <brk id="40" man="1"/>
  </rowBreaks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F0"/>
    <pageSetUpPr fitToPage="1"/>
  </sheetPr>
  <sheetViews>
    <sheetView showGridLines="0" workbookViewId="0"/>
  </sheetViews>
  <sheetFormatPr customHeight="1" defaultColWidth="11.22" defaultRowHeight="15.0"/>
  <cols>
    <col customWidth="1" min="1" max="1" width="33.78"/>
    <col customWidth="1" min="2" max="26" width="10.56"/>
  </cols>
  <sheetData>
    <row r="1" ht="15.75" customHeight="1">
      <c r="A1" s="1" t="s">
        <v>50</v>
      </c>
    </row>
    <row r="2" ht="15.75" customHeight="1">
      <c r="A2" s="7"/>
    </row>
    <row r="3" ht="15.75" customHeight="1">
      <c r="A3" s="6"/>
    </row>
    <row r="4" ht="15.75" customHeight="1">
      <c r="A4" s="2" t="s">
        <v>2</v>
      </c>
      <c r="B4" s="2" t="s">
        <v>3</v>
      </c>
      <c r="C4" s="3" t="s">
        <v>4</v>
      </c>
    </row>
    <row r="5" ht="15.75" customHeight="1">
      <c r="A5" s="4" t="s">
        <v>51</v>
      </c>
      <c r="B5" s="5" t="s">
        <v>52</v>
      </c>
      <c r="C5" s="5">
        <v>32.0</v>
      </c>
    </row>
    <row r="6" ht="15.75" customHeight="1">
      <c r="A6" s="4" t="s">
        <v>53</v>
      </c>
      <c r="B6" s="5" t="s">
        <v>54</v>
      </c>
      <c r="C6" s="5">
        <v>33.0</v>
      </c>
    </row>
    <row r="7" ht="15.75" customHeight="1">
      <c r="A7" s="4" t="s">
        <v>55</v>
      </c>
      <c r="B7" s="5" t="s">
        <v>56</v>
      </c>
      <c r="C7" s="5">
        <v>35.0</v>
      </c>
    </row>
    <row r="8" ht="15.75" customHeight="1">
      <c r="A8" s="4" t="s">
        <v>57</v>
      </c>
      <c r="B8" s="5" t="s">
        <v>58</v>
      </c>
      <c r="C8" s="5">
        <v>36.0</v>
      </c>
    </row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display="Income statement FY19 - FY25" location="FC1!A1" ref="A5"/>
    <hyperlink display="Balance sheet Dec19 - Dec25" location="FC2!A1" ref="A6"/>
    <hyperlink display="Cash flow FY19 - FY25" location="FC3!A1" ref="A7"/>
    <hyperlink display="Forecast assumptions" location="FC4!A1" ref="A8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F0"/>
    <pageSetUpPr fitToPage="1"/>
  </sheetPr>
  <sheetViews>
    <sheetView showGridLines="0" workbookViewId="0"/>
  </sheetViews>
  <sheetFormatPr customHeight="1" defaultColWidth="11.22" defaultRowHeight="15.0" outlineLevelCol="1"/>
  <cols>
    <col customWidth="1" min="1" max="1" width="25.78"/>
    <col customWidth="1" min="2" max="2" width="5.11"/>
    <col customWidth="1" hidden="1" min="3" max="4" width="10.78" outlineLevel="1"/>
    <col collapsed="1" customWidth="1" min="5" max="5" width="10.78"/>
    <col customWidth="1" min="6" max="11" width="10.56"/>
    <col customWidth="1" min="12" max="12" width="2.11"/>
    <col customWidth="1" min="13" max="26" width="10.56"/>
  </cols>
  <sheetData>
    <row r="1" ht="15.75" customHeight="1">
      <c r="A1" s="1" t="s">
        <v>51</v>
      </c>
    </row>
    <row r="2" ht="15.75" customHeight="1">
      <c r="A2" s="7" t="str">
        <f>FC!A1</f>
        <v>Forecast section</v>
      </c>
    </row>
    <row r="3" ht="15.75" customHeight="1">
      <c r="A3" s="8" t="s">
        <v>59</v>
      </c>
    </row>
    <row r="4" ht="15.75" customHeight="1">
      <c r="A4" s="9"/>
      <c r="B4" s="9"/>
      <c r="C4" s="9"/>
      <c r="D4" s="9"/>
      <c r="E4" s="9"/>
      <c r="F4" s="39"/>
      <c r="G4" s="39"/>
      <c r="H4" s="39"/>
      <c r="I4" s="39"/>
      <c r="J4" s="39"/>
      <c r="K4" s="39"/>
    </row>
    <row r="5" ht="15.75" customHeight="1">
      <c r="A5" s="12" t="s">
        <v>61</v>
      </c>
      <c r="B5" s="13" t="s">
        <v>62</v>
      </c>
      <c r="C5" s="14" t="s">
        <v>280</v>
      </c>
      <c r="D5" s="14" t="s">
        <v>281</v>
      </c>
      <c r="E5" s="14" t="s">
        <v>282</v>
      </c>
      <c r="F5" s="14" t="s">
        <v>283</v>
      </c>
      <c r="G5" s="14" t="s">
        <v>284</v>
      </c>
      <c r="H5" s="14" t="s">
        <v>285</v>
      </c>
      <c r="I5" s="14" t="s">
        <v>286</v>
      </c>
      <c r="J5" s="14" t="s">
        <v>287</v>
      </c>
      <c r="K5" s="14" t="s">
        <v>288</v>
      </c>
      <c r="M5" s="15" t="s">
        <v>66</v>
      </c>
    </row>
    <row r="6" ht="15.75" customHeight="1">
      <c r="A6" s="5" t="s">
        <v>67</v>
      </c>
      <c r="C6" s="16">
        <v>6821.0</v>
      </c>
      <c r="D6" s="16">
        <v>8163.0</v>
      </c>
      <c r="E6" s="16">
        <v>9103.0</v>
      </c>
      <c r="F6" s="16">
        <v>9558.15</v>
      </c>
      <c r="G6" s="16">
        <v>10036.0575</v>
      </c>
      <c r="H6" s="16">
        <v>10537.860375000002</v>
      </c>
      <c r="I6" s="16">
        <v>11064.753393750003</v>
      </c>
      <c r="J6" s="16">
        <v>11617.991063437503</v>
      </c>
      <c r="K6" s="16">
        <v>12198.890616609378</v>
      </c>
    </row>
    <row r="7" ht="15.75" customHeight="1">
      <c r="A7" s="5" t="s">
        <v>68</v>
      </c>
      <c r="C7" s="16">
        <v>-3931.0</v>
      </c>
      <c r="D7" s="16">
        <v>-4934.0</v>
      </c>
      <c r="E7" s="16">
        <v>-5103.0</v>
      </c>
      <c r="F7" s="16">
        <v>-5734.889999999999</v>
      </c>
      <c r="G7" s="16">
        <v>-5519.831625000001</v>
      </c>
      <c r="H7" s="16">
        <v>-5795.823206250002</v>
      </c>
      <c r="I7" s="16">
        <v>-6085.614366562502</v>
      </c>
      <c r="J7" s="16">
        <v>-6389.895084890627</v>
      </c>
      <c r="K7" s="16">
        <v>-6709.389839135159</v>
      </c>
    </row>
    <row r="8" ht="15.75" customHeight="1">
      <c r="A8" s="18" t="s">
        <v>69</v>
      </c>
      <c r="B8" s="18"/>
      <c r="C8" s="19">
        <f t="shared" ref="C8:K8" si="1">SUM(C6:C7)</f>
        <v>2890</v>
      </c>
      <c r="D8" s="19">
        <f t="shared" si="1"/>
        <v>3229</v>
      </c>
      <c r="E8" s="19">
        <f t="shared" si="1"/>
        <v>4000</v>
      </c>
      <c r="F8" s="19">
        <f t="shared" si="1"/>
        <v>3823.26</v>
      </c>
      <c r="G8" s="19">
        <f t="shared" si="1"/>
        <v>4516.225875</v>
      </c>
      <c r="H8" s="19">
        <f t="shared" si="1"/>
        <v>4742.037169</v>
      </c>
      <c r="I8" s="19">
        <f t="shared" si="1"/>
        <v>4979.139027</v>
      </c>
      <c r="J8" s="19">
        <f t="shared" si="1"/>
        <v>5228.095979</v>
      </c>
      <c r="K8" s="19">
        <f t="shared" si="1"/>
        <v>5489.500777</v>
      </c>
    </row>
    <row r="9" ht="15.75" customHeight="1">
      <c r="A9" s="5" t="s">
        <v>70</v>
      </c>
      <c r="C9" s="16">
        <v>-1432.0</v>
      </c>
      <c r="D9" s="16">
        <v>-1574.0</v>
      </c>
      <c r="E9" s="16">
        <v>-2018.0</v>
      </c>
      <c r="F9" s="16">
        <f>-1800</f>
        <v>-1800</v>
      </c>
      <c r="G9" s="16">
        <v>-2000.0</v>
      </c>
      <c r="H9" s="16">
        <v>-2150.0</v>
      </c>
      <c r="I9" s="16">
        <v>-2250.0</v>
      </c>
      <c r="J9" s="16">
        <v>-2275.0</v>
      </c>
      <c r="K9" s="16">
        <v>-2300.0</v>
      </c>
    </row>
    <row r="10" ht="15.75" customHeight="1">
      <c r="A10" s="5" t="s">
        <v>71</v>
      </c>
      <c r="C10" s="16">
        <v>-374.0</v>
      </c>
      <c r="D10" s="16">
        <v>-481.0</v>
      </c>
      <c r="E10" s="16">
        <v>-410.0</v>
      </c>
      <c r="F10" s="16">
        <v>-375.0</v>
      </c>
      <c r="G10" s="16">
        <v>-378.75</v>
      </c>
      <c r="H10" s="16">
        <v>-382.5375</v>
      </c>
      <c r="I10" s="16">
        <v>-386.36287500000003</v>
      </c>
      <c r="J10" s="16">
        <v>-390.22650375000006</v>
      </c>
      <c r="K10" s="16">
        <v>-394.12876878750006</v>
      </c>
    </row>
    <row r="11" ht="15.75" customHeight="1">
      <c r="A11" s="5" t="s">
        <v>72</v>
      </c>
      <c r="C11" s="16">
        <v>-231.0</v>
      </c>
      <c r="D11" s="16">
        <v>-243.0</v>
      </c>
      <c r="E11" s="16">
        <v>-213.0</v>
      </c>
      <c r="F11" s="16">
        <v>-200.0</v>
      </c>
      <c r="G11" s="16">
        <v>-202.0</v>
      </c>
      <c r="H11" s="16">
        <v>-204.02</v>
      </c>
      <c r="I11" s="16">
        <v>-206.0602</v>
      </c>
      <c r="J11" s="16">
        <v>-208.120802</v>
      </c>
      <c r="K11" s="16">
        <v>-210.20201002</v>
      </c>
    </row>
    <row r="12" ht="15.75" customHeight="1">
      <c r="A12" s="5" t="s">
        <v>73</v>
      </c>
      <c r="C12" s="16">
        <v>-129.0</v>
      </c>
      <c r="D12" s="16">
        <v>-184.0</v>
      </c>
      <c r="E12" s="16">
        <v>-122.0</v>
      </c>
      <c r="F12" s="16">
        <v>-100.0</v>
      </c>
      <c r="G12" s="16">
        <v>-101.0</v>
      </c>
      <c r="H12" s="16">
        <v>-102.01</v>
      </c>
      <c r="I12" s="16">
        <v>-103.0301</v>
      </c>
      <c r="J12" s="16">
        <v>-104.060401</v>
      </c>
      <c r="K12" s="16">
        <v>-105.10100501</v>
      </c>
    </row>
    <row r="13" ht="15.75" customHeight="1">
      <c r="A13" s="5" t="s">
        <v>74</v>
      </c>
      <c r="C13" s="16">
        <v>-201.0</v>
      </c>
      <c r="D13" s="16">
        <v>-150.0</v>
      </c>
      <c r="E13" s="16">
        <v>-106.0</v>
      </c>
      <c r="F13" s="16">
        <v>-75.0</v>
      </c>
      <c r="G13" s="16">
        <v>-75.0</v>
      </c>
      <c r="H13" s="16">
        <v>-75.0</v>
      </c>
      <c r="I13" s="16">
        <v>-75.0</v>
      </c>
      <c r="J13" s="16">
        <v>-75.0</v>
      </c>
      <c r="K13" s="16">
        <v>-75.0</v>
      </c>
    </row>
    <row r="14" ht="15.75" customHeight="1">
      <c r="A14" s="22" t="s">
        <v>75</v>
      </c>
      <c r="B14" s="22"/>
      <c r="C14" s="23">
        <f t="shared" ref="C14:K14" si="2">SUM(C9:C13)</f>
        <v>-2367</v>
      </c>
      <c r="D14" s="23">
        <f t="shared" si="2"/>
        <v>-2632</v>
      </c>
      <c r="E14" s="23">
        <f t="shared" si="2"/>
        <v>-2869</v>
      </c>
      <c r="F14" s="23">
        <f t="shared" si="2"/>
        <v>-2550</v>
      </c>
      <c r="G14" s="23">
        <f t="shared" si="2"/>
        <v>-2756.75</v>
      </c>
      <c r="H14" s="23">
        <f t="shared" si="2"/>
        <v>-2913.5675</v>
      </c>
      <c r="I14" s="23">
        <f t="shared" si="2"/>
        <v>-3020.453175</v>
      </c>
      <c r="J14" s="23">
        <f t="shared" si="2"/>
        <v>-3052.407707</v>
      </c>
      <c r="K14" s="23">
        <f t="shared" si="2"/>
        <v>-3084.431784</v>
      </c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ht="15.75" customHeight="1">
      <c r="A15" s="26" t="s">
        <v>76</v>
      </c>
      <c r="B15" s="26"/>
      <c r="C15" s="27">
        <f t="shared" ref="C15:K15" si="3">SUM(C8,C14)</f>
        <v>523</v>
      </c>
      <c r="D15" s="27">
        <f t="shared" si="3"/>
        <v>597</v>
      </c>
      <c r="E15" s="27">
        <f t="shared" si="3"/>
        <v>1131</v>
      </c>
      <c r="F15" s="27">
        <f t="shared" si="3"/>
        <v>1273.26</v>
      </c>
      <c r="G15" s="27">
        <f t="shared" si="3"/>
        <v>1759.475875</v>
      </c>
      <c r="H15" s="27">
        <f t="shared" si="3"/>
        <v>1828.469669</v>
      </c>
      <c r="I15" s="27">
        <f t="shared" si="3"/>
        <v>1958.685852</v>
      </c>
      <c r="J15" s="27">
        <f t="shared" si="3"/>
        <v>2175.688272</v>
      </c>
      <c r="K15" s="27">
        <f t="shared" si="3"/>
        <v>2405.068994</v>
      </c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ht="15.75" customHeight="1">
      <c r="A16" s="5" t="s">
        <v>77</v>
      </c>
      <c r="C16" s="16">
        <v>-117.0</v>
      </c>
      <c r="D16" s="16">
        <v>-357.0</v>
      </c>
      <c r="E16" s="16">
        <v>-454.0</v>
      </c>
      <c r="F16" s="16">
        <v>-450.0</v>
      </c>
      <c r="G16" s="16">
        <v>-450.0</v>
      </c>
      <c r="H16" s="16">
        <v>-450.0</v>
      </c>
      <c r="I16" s="16">
        <v>-450.0</v>
      </c>
      <c r="J16" s="16">
        <v>-450.0</v>
      </c>
      <c r="K16" s="16">
        <v>-450.0</v>
      </c>
    </row>
    <row r="17" ht="15.75" customHeight="1">
      <c r="A17" s="18" t="s">
        <v>78</v>
      </c>
      <c r="B17" s="18"/>
      <c r="C17" s="19">
        <f t="shared" ref="C17:K17" si="4">SUM(C15:C16)</f>
        <v>406</v>
      </c>
      <c r="D17" s="19">
        <f t="shared" si="4"/>
        <v>240</v>
      </c>
      <c r="E17" s="19">
        <f t="shared" si="4"/>
        <v>677</v>
      </c>
      <c r="F17" s="19">
        <f t="shared" si="4"/>
        <v>823.26</v>
      </c>
      <c r="G17" s="19">
        <f t="shared" si="4"/>
        <v>1309.475875</v>
      </c>
      <c r="H17" s="19">
        <f t="shared" si="4"/>
        <v>1378.469669</v>
      </c>
      <c r="I17" s="19">
        <f t="shared" si="4"/>
        <v>1508.685852</v>
      </c>
      <c r="J17" s="19">
        <f t="shared" si="4"/>
        <v>1725.688272</v>
      </c>
      <c r="K17" s="19">
        <f t="shared" si="4"/>
        <v>1955.068994</v>
      </c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ht="15.75" customHeight="1">
      <c r="A18" s="5" t="s">
        <v>79</v>
      </c>
      <c r="C18" s="16">
        <v>-222.0</v>
      </c>
      <c r="D18" s="16">
        <v>-324.0</v>
      </c>
      <c r="E18" s="16">
        <v>-418.0</v>
      </c>
      <c r="F18" s="16">
        <v>-150.0</v>
      </c>
      <c r="G18" s="16">
        <v>-150.0</v>
      </c>
      <c r="H18" s="16">
        <v>-150.0</v>
      </c>
      <c r="I18" s="16">
        <v>-150.0</v>
      </c>
      <c r="J18" s="16">
        <v>-150.0</v>
      </c>
      <c r="K18" s="16">
        <v>-150.0</v>
      </c>
    </row>
    <row r="19" ht="15.75" customHeight="1">
      <c r="A19" s="5" t="s">
        <v>80</v>
      </c>
      <c r="C19" s="16">
        <v>216.0</v>
      </c>
      <c r="D19" s="16">
        <v>386.0</v>
      </c>
      <c r="E19" s="16">
        <v>478.0</v>
      </c>
      <c r="F19" s="16">
        <v>150.0</v>
      </c>
      <c r="G19" s="16">
        <v>150.0</v>
      </c>
      <c r="H19" s="16">
        <v>150.0</v>
      </c>
      <c r="I19" s="16">
        <v>150.0</v>
      </c>
      <c r="J19" s="16">
        <v>150.0</v>
      </c>
      <c r="K19" s="16">
        <v>150.0</v>
      </c>
    </row>
    <row r="20" ht="15.75" customHeight="1">
      <c r="A20" s="18" t="s">
        <v>81</v>
      </c>
      <c r="B20" s="18"/>
      <c r="C20" s="19">
        <f t="shared" ref="C20:K20" si="5">SUM(C17:C19)</f>
        <v>400</v>
      </c>
      <c r="D20" s="19">
        <f t="shared" si="5"/>
        <v>302</v>
      </c>
      <c r="E20" s="19">
        <f t="shared" si="5"/>
        <v>737</v>
      </c>
      <c r="F20" s="19">
        <f t="shared" si="5"/>
        <v>823.26</v>
      </c>
      <c r="G20" s="19">
        <f t="shared" si="5"/>
        <v>1309.475875</v>
      </c>
      <c r="H20" s="19">
        <f t="shared" si="5"/>
        <v>1378.469669</v>
      </c>
      <c r="I20" s="19">
        <f t="shared" si="5"/>
        <v>1508.685852</v>
      </c>
      <c r="J20" s="19">
        <f t="shared" si="5"/>
        <v>1725.688272</v>
      </c>
      <c r="K20" s="19">
        <f t="shared" si="5"/>
        <v>1955.068994</v>
      </c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ht="15.75" customHeight="1">
      <c r="A21" s="9" t="s">
        <v>82</v>
      </c>
      <c r="B21" s="9"/>
      <c r="C21" s="29">
        <v>-87.0</v>
      </c>
      <c r="D21" s="29">
        <v>-89.0</v>
      </c>
      <c r="E21" s="29">
        <v>-187.0</v>
      </c>
      <c r="F21" s="29">
        <v>-205.81500000000005</v>
      </c>
      <c r="G21" s="29">
        <v>-327.36896875</v>
      </c>
      <c r="H21" s="29">
        <v>-344.6174171875</v>
      </c>
      <c r="I21" s="29">
        <v>-377.17146304687526</v>
      </c>
      <c r="J21" s="29">
        <v>-431.4220679492189</v>
      </c>
      <c r="K21" s="29">
        <v>-488.76724841418</v>
      </c>
      <c r="M21" s="15"/>
    </row>
    <row r="22" ht="15.75" customHeight="1">
      <c r="A22" s="30" t="s">
        <v>83</v>
      </c>
      <c r="B22" s="30"/>
      <c r="C22" s="27">
        <f t="shared" ref="C22:K22" si="6">SUM(C20:C21)</f>
        <v>313</v>
      </c>
      <c r="D22" s="27">
        <f t="shared" si="6"/>
        <v>213</v>
      </c>
      <c r="E22" s="27">
        <f t="shared" si="6"/>
        <v>550</v>
      </c>
      <c r="F22" s="27">
        <f t="shared" si="6"/>
        <v>617.445</v>
      </c>
      <c r="G22" s="27">
        <f t="shared" si="6"/>
        <v>982.1069063</v>
      </c>
      <c r="H22" s="27">
        <f t="shared" si="6"/>
        <v>1033.852252</v>
      </c>
      <c r="I22" s="27">
        <f t="shared" si="6"/>
        <v>1131.514389</v>
      </c>
      <c r="J22" s="27">
        <f t="shared" si="6"/>
        <v>1294.266204</v>
      </c>
      <c r="K22" s="27">
        <f t="shared" si="6"/>
        <v>1466.301745</v>
      </c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ht="15.75" customHeight="1">
      <c r="A23" s="31" t="s">
        <v>84</v>
      </c>
      <c r="B23" s="18"/>
      <c r="C23" s="19"/>
      <c r="D23" s="19"/>
      <c r="E23" s="19"/>
      <c r="F23" s="19"/>
      <c r="G23" s="19"/>
      <c r="H23" s="19"/>
      <c r="I23" s="19"/>
      <c r="J23" s="19"/>
      <c r="K23" s="19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ht="15.75" customHeight="1">
      <c r="A24" s="24" t="s">
        <v>85</v>
      </c>
      <c r="B24" s="18"/>
      <c r="C24" s="32" t="s">
        <v>86</v>
      </c>
      <c r="D24" s="17">
        <f t="shared" ref="D24:K24" si="7">(D6-C6)/C6*100</f>
        <v>19.67453453</v>
      </c>
      <c r="E24" s="17">
        <f t="shared" si="7"/>
        <v>11.51537425</v>
      </c>
      <c r="F24" s="17">
        <f t="shared" si="7"/>
        <v>5</v>
      </c>
      <c r="G24" s="17">
        <f t="shared" si="7"/>
        <v>5</v>
      </c>
      <c r="H24" s="17">
        <f t="shared" si="7"/>
        <v>5</v>
      </c>
      <c r="I24" s="17">
        <f t="shared" si="7"/>
        <v>5</v>
      </c>
      <c r="J24" s="17">
        <f t="shared" si="7"/>
        <v>5</v>
      </c>
      <c r="K24" s="17">
        <f t="shared" si="7"/>
        <v>5</v>
      </c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</row>
    <row r="25" ht="15.75" customHeight="1">
      <c r="A25" s="44" t="s">
        <v>135</v>
      </c>
      <c r="B25" s="18"/>
      <c r="C25" s="32"/>
      <c r="D25" s="17"/>
      <c r="E25" s="17"/>
      <c r="F25" s="17"/>
      <c r="G25" s="17"/>
      <c r="H25" s="17"/>
      <c r="I25" s="17"/>
      <c r="J25" s="17"/>
      <c r="K25" s="17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</row>
    <row r="26" ht="15.75" customHeight="1">
      <c r="A26" s="81" t="s">
        <v>69</v>
      </c>
      <c r="B26" s="18"/>
      <c r="C26" s="82">
        <f t="shared" ref="C26:K26" si="8">C8/C6*100</f>
        <v>42.36915408</v>
      </c>
      <c r="D26" s="82">
        <f t="shared" si="8"/>
        <v>39.55653559</v>
      </c>
      <c r="E26" s="82">
        <f t="shared" si="8"/>
        <v>43.94155773</v>
      </c>
      <c r="F26" s="82">
        <f t="shared" si="8"/>
        <v>40</v>
      </c>
      <c r="G26" s="82">
        <f t="shared" si="8"/>
        <v>45</v>
      </c>
      <c r="H26" s="82">
        <f t="shared" si="8"/>
        <v>45</v>
      </c>
      <c r="I26" s="82">
        <f t="shared" si="8"/>
        <v>45</v>
      </c>
      <c r="J26" s="82">
        <f t="shared" si="8"/>
        <v>45</v>
      </c>
      <c r="K26" s="82">
        <f t="shared" si="8"/>
        <v>45</v>
      </c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</row>
    <row r="27" ht="15.75" customHeight="1">
      <c r="A27" s="81" t="s">
        <v>194</v>
      </c>
      <c r="B27" s="18"/>
      <c r="C27" s="82">
        <f t="shared" ref="C27:K27" si="9">-C14/C6*100</f>
        <v>34.70165665</v>
      </c>
      <c r="D27" s="82">
        <f t="shared" si="9"/>
        <v>32.2430479</v>
      </c>
      <c r="E27" s="82">
        <f t="shared" si="9"/>
        <v>31.51708228</v>
      </c>
      <c r="F27" s="82">
        <f t="shared" si="9"/>
        <v>26.67880291</v>
      </c>
      <c r="G27" s="82">
        <f t="shared" si="9"/>
        <v>27.46845562</v>
      </c>
      <c r="H27" s="82">
        <f t="shared" si="9"/>
        <v>27.64856808</v>
      </c>
      <c r="I27" s="82">
        <f t="shared" si="9"/>
        <v>27.29797102</v>
      </c>
      <c r="J27" s="82">
        <f t="shared" si="9"/>
        <v>26.27311116</v>
      </c>
      <c r="K27" s="82">
        <f t="shared" si="9"/>
        <v>25.28452694</v>
      </c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</row>
    <row r="28" ht="15.75" customHeight="1">
      <c r="A28" s="81" t="s">
        <v>154</v>
      </c>
      <c r="B28" s="18"/>
      <c r="C28" s="82">
        <f t="shared" ref="C28:K28" si="10">C15/C6*100</f>
        <v>7.667497434</v>
      </c>
      <c r="D28" s="82">
        <f t="shared" si="10"/>
        <v>7.313487688</v>
      </c>
      <c r="E28" s="82">
        <f t="shared" si="10"/>
        <v>12.42447545</v>
      </c>
      <c r="F28" s="82">
        <f t="shared" si="10"/>
        <v>13.32119709</v>
      </c>
      <c r="G28" s="82">
        <f t="shared" si="10"/>
        <v>17.53154438</v>
      </c>
      <c r="H28" s="82">
        <f t="shared" si="10"/>
        <v>17.35143192</v>
      </c>
      <c r="I28" s="82">
        <f t="shared" si="10"/>
        <v>17.70202898</v>
      </c>
      <c r="J28" s="82">
        <f t="shared" si="10"/>
        <v>18.72688884</v>
      </c>
      <c r="K28" s="82">
        <f t="shared" si="10"/>
        <v>19.71547306</v>
      </c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</row>
    <row r="29" ht="15.75" customHeight="1">
      <c r="A29" s="24" t="s">
        <v>87</v>
      </c>
      <c r="B29" s="18"/>
      <c r="C29" s="17">
        <v>21.0</v>
      </c>
      <c r="D29" s="17">
        <v>22.6</v>
      </c>
      <c r="E29" s="17">
        <v>29.0</v>
      </c>
      <c r="F29" s="17">
        <v>30.0</v>
      </c>
      <c r="G29" s="17">
        <v>32.0</v>
      </c>
      <c r="H29" s="17">
        <v>34.0</v>
      </c>
      <c r="I29" s="17">
        <v>35.0</v>
      </c>
      <c r="J29" s="17">
        <v>35.0</v>
      </c>
      <c r="K29" s="17">
        <v>35.0</v>
      </c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</row>
    <row r="30" ht="15.75" customHeight="1">
      <c r="A30" s="24" t="s">
        <v>88</v>
      </c>
      <c r="B30" s="18"/>
      <c r="C30" s="17">
        <f t="shared" ref="C30:K30" si="11">-C9/C29</f>
        <v>68.19047619</v>
      </c>
      <c r="D30" s="17">
        <f t="shared" si="11"/>
        <v>69.6460177</v>
      </c>
      <c r="E30" s="17">
        <f t="shared" si="11"/>
        <v>69.5862069</v>
      </c>
      <c r="F30" s="17">
        <f t="shared" si="11"/>
        <v>60</v>
      </c>
      <c r="G30" s="17">
        <f t="shared" si="11"/>
        <v>62.5</v>
      </c>
      <c r="H30" s="17">
        <f t="shared" si="11"/>
        <v>63.23529412</v>
      </c>
      <c r="I30" s="17">
        <f t="shared" si="11"/>
        <v>64.28571429</v>
      </c>
      <c r="J30" s="17">
        <f t="shared" si="11"/>
        <v>65</v>
      </c>
      <c r="K30" s="17">
        <f t="shared" si="11"/>
        <v>65.71428571</v>
      </c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</row>
    <row r="31" ht="15.75" customHeight="1">
      <c r="A31" s="22" t="s">
        <v>89</v>
      </c>
      <c r="B31" s="9"/>
      <c r="C31" s="25">
        <f t="shared" ref="C31:K31" si="12">-C21/C20*100</f>
        <v>21.75</v>
      </c>
      <c r="D31" s="25">
        <f t="shared" si="12"/>
        <v>29.47019868</v>
      </c>
      <c r="E31" s="25">
        <f t="shared" si="12"/>
        <v>25.37313433</v>
      </c>
      <c r="F31" s="25">
        <f t="shared" si="12"/>
        <v>25</v>
      </c>
      <c r="G31" s="25">
        <f t="shared" si="12"/>
        <v>25</v>
      </c>
      <c r="H31" s="25">
        <f t="shared" si="12"/>
        <v>25</v>
      </c>
      <c r="I31" s="25">
        <f t="shared" si="12"/>
        <v>25</v>
      </c>
      <c r="J31" s="25">
        <f t="shared" si="12"/>
        <v>25</v>
      </c>
      <c r="K31" s="25">
        <f t="shared" si="12"/>
        <v>25</v>
      </c>
    </row>
    <row r="32" ht="15.75" customHeight="1">
      <c r="A32" s="33" t="str">
        <f>A2&amp;" - "&amp;A1</f>
        <v>Forecast section - Income statement FY19 - FY25</v>
      </c>
    </row>
    <row r="33" ht="15.75" customHeight="1">
      <c r="A33" s="33" t="s">
        <v>289</v>
      </c>
    </row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display="Back to: Table of contents" location="Contents!A1" ref="A3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F0"/>
    <pageSetUpPr/>
  </sheetPr>
  <sheetViews>
    <sheetView showGridLines="0" workbookViewId="0"/>
  </sheetViews>
  <sheetFormatPr customHeight="1" defaultColWidth="11.22" defaultRowHeight="15.0"/>
  <cols>
    <col customWidth="1" min="1" max="1" width="25.78"/>
    <col customWidth="1" min="2" max="2" width="5.11"/>
    <col customWidth="1" min="3" max="26" width="10.56"/>
  </cols>
  <sheetData>
    <row r="1" ht="15.75" customHeight="1">
      <c r="A1" s="1" t="s">
        <v>53</v>
      </c>
    </row>
    <row r="2" ht="15.75" customHeight="1">
      <c r="A2" s="7" t="str">
        <f>FC!A1</f>
        <v>Forecast section</v>
      </c>
    </row>
    <row r="3" ht="15.75" customHeight="1">
      <c r="A3" s="8" t="s">
        <v>59</v>
      </c>
    </row>
    <row r="4" ht="15.75" customHeight="1">
      <c r="A4" s="9"/>
      <c r="B4" s="9"/>
      <c r="C4" s="9"/>
      <c r="D4" s="9"/>
      <c r="E4" s="9"/>
    </row>
    <row r="5" ht="15.75" customHeight="1">
      <c r="A5" s="12" t="s">
        <v>61</v>
      </c>
      <c r="B5" s="13" t="s">
        <v>62</v>
      </c>
      <c r="C5" s="34" t="s">
        <v>290</v>
      </c>
      <c r="D5" s="34" t="s">
        <v>291</v>
      </c>
      <c r="E5" s="34" t="s">
        <v>292</v>
      </c>
      <c r="F5" s="34" t="s">
        <v>293</v>
      </c>
      <c r="G5" s="34" t="s">
        <v>294</v>
      </c>
      <c r="H5" s="34" t="s">
        <v>295</v>
      </c>
      <c r="I5" s="34" t="s">
        <v>296</v>
      </c>
      <c r="J5" s="34" t="s">
        <v>297</v>
      </c>
      <c r="K5" s="34" t="s">
        <v>298</v>
      </c>
    </row>
    <row r="6" ht="15.75" customHeight="1">
      <c r="A6" s="5" t="s">
        <v>91</v>
      </c>
      <c r="C6" s="16">
        <f t="shared" ref="C6:K6" si="1">C32</f>
        <v>2131</v>
      </c>
      <c r="D6" s="16">
        <f t="shared" si="1"/>
        <v>1973</v>
      </c>
      <c r="E6" s="16">
        <f t="shared" si="1"/>
        <v>2410</v>
      </c>
      <c r="F6" s="16">
        <f t="shared" si="1"/>
        <v>2500</v>
      </c>
      <c r="G6" s="16">
        <f t="shared" si="1"/>
        <v>2750</v>
      </c>
      <c r="H6" s="16">
        <f t="shared" si="1"/>
        <v>2500</v>
      </c>
      <c r="I6" s="16">
        <f t="shared" si="1"/>
        <v>2400</v>
      </c>
      <c r="J6" s="16">
        <f t="shared" si="1"/>
        <v>2300</v>
      </c>
      <c r="K6" s="16">
        <f t="shared" si="1"/>
        <v>2200</v>
      </c>
    </row>
    <row r="7" ht="15.75" customHeight="1">
      <c r="A7" s="5" t="s">
        <v>92</v>
      </c>
      <c r="C7" s="16">
        <f t="shared" ref="C7:K7" si="2">C33</f>
        <v>231</v>
      </c>
      <c r="D7" s="16">
        <f t="shared" si="2"/>
        <v>311</v>
      </c>
      <c r="E7" s="16">
        <f t="shared" si="2"/>
        <v>313</v>
      </c>
      <c r="F7" s="16">
        <f t="shared" si="2"/>
        <v>300</v>
      </c>
      <c r="G7" s="16">
        <f t="shared" si="2"/>
        <v>300</v>
      </c>
      <c r="H7" s="16">
        <f t="shared" si="2"/>
        <v>300</v>
      </c>
      <c r="I7" s="16">
        <f t="shared" si="2"/>
        <v>300</v>
      </c>
      <c r="J7" s="16">
        <f t="shared" si="2"/>
        <v>300</v>
      </c>
      <c r="K7" s="16">
        <f t="shared" si="2"/>
        <v>300</v>
      </c>
    </row>
    <row r="8" ht="15.75" customHeight="1">
      <c r="A8" s="5" t="s">
        <v>93</v>
      </c>
      <c r="C8" s="16">
        <f t="shared" ref="C8:K8" si="3">C34</f>
        <v>103</v>
      </c>
      <c r="D8" s="16">
        <f t="shared" si="3"/>
        <v>87</v>
      </c>
      <c r="E8" s="16">
        <f t="shared" si="3"/>
        <v>51</v>
      </c>
      <c r="F8" s="16">
        <f t="shared" si="3"/>
        <v>45</v>
      </c>
      <c r="G8" s="16">
        <f t="shared" si="3"/>
        <v>40</v>
      </c>
      <c r="H8" s="16">
        <f t="shared" si="3"/>
        <v>35</v>
      </c>
      <c r="I8" s="16">
        <f t="shared" si="3"/>
        <v>30</v>
      </c>
      <c r="J8" s="16">
        <f t="shared" si="3"/>
        <v>25</v>
      </c>
      <c r="K8" s="16">
        <f t="shared" si="3"/>
        <v>20</v>
      </c>
    </row>
    <row r="9" ht="15.75" customHeight="1">
      <c r="A9" s="18" t="s">
        <v>94</v>
      </c>
      <c r="B9" s="18"/>
      <c r="C9" s="19">
        <f t="shared" ref="C9:K9" si="4">SUM(C6:C8)</f>
        <v>2465</v>
      </c>
      <c r="D9" s="19">
        <f t="shared" si="4"/>
        <v>2371</v>
      </c>
      <c r="E9" s="19">
        <f t="shared" si="4"/>
        <v>2774</v>
      </c>
      <c r="F9" s="19">
        <f t="shared" si="4"/>
        <v>2845</v>
      </c>
      <c r="G9" s="19">
        <f t="shared" si="4"/>
        <v>3090</v>
      </c>
      <c r="H9" s="19">
        <f t="shared" si="4"/>
        <v>2835</v>
      </c>
      <c r="I9" s="19">
        <f t="shared" si="4"/>
        <v>2730</v>
      </c>
      <c r="J9" s="19">
        <f t="shared" si="4"/>
        <v>2625</v>
      </c>
      <c r="K9" s="19">
        <f t="shared" si="4"/>
        <v>2520</v>
      </c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ht="15.75" customHeight="1">
      <c r="A10" s="35" t="s">
        <v>95</v>
      </c>
      <c r="C10" s="16">
        <f t="shared" ref="C10:K10" si="5">C36</f>
        <v>512</v>
      </c>
      <c r="D10" s="16">
        <f t="shared" si="5"/>
        <v>618</v>
      </c>
      <c r="E10" s="16">
        <f t="shared" si="5"/>
        <v>712</v>
      </c>
      <c r="F10" s="16">
        <f t="shared" si="5"/>
        <v>850</v>
      </c>
      <c r="G10" s="16">
        <f t="shared" si="5"/>
        <v>1000</v>
      </c>
      <c r="H10" s="16">
        <f t="shared" si="5"/>
        <v>1050</v>
      </c>
      <c r="I10" s="16">
        <f t="shared" si="5"/>
        <v>1102.5</v>
      </c>
      <c r="J10" s="16">
        <f t="shared" si="5"/>
        <v>1157.625</v>
      </c>
      <c r="K10" s="16">
        <f t="shared" si="5"/>
        <v>1215.50625</v>
      </c>
    </row>
    <row r="11" ht="15.75" customHeight="1">
      <c r="A11" s="35" t="s">
        <v>96</v>
      </c>
      <c r="C11" s="16">
        <f t="shared" ref="C11:K11" si="6">C37</f>
        <v>351</v>
      </c>
      <c r="D11" s="16">
        <f t="shared" si="6"/>
        <v>461</v>
      </c>
      <c r="E11" s="16">
        <f t="shared" si="6"/>
        <v>218</v>
      </c>
      <c r="F11" s="16">
        <f t="shared" si="6"/>
        <v>250</v>
      </c>
      <c r="G11" s="16">
        <f t="shared" si="6"/>
        <v>262.5</v>
      </c>
      <c r="H11" s="16">
        <f t="shared" si="6"/>
        <v>275.625</v>
      </c>
      <c r="I11" s="16">
        <f t="shared" si="6"/>
        <v>289.40625</v>
      </c>
      <c r="J11" s="16">
        <f t="shared" si="6"/>
        <v>303.8765625</v>
      </c>
      <c r="K11" s="16">
        <f t="shared" si="6"/>
        <v>319.0703906</v>
      </c>
    </row>
    <row r="12" ht="15.75" customHeight="1">
      <c r="A12" s="35" t="s">
        <v>97</v>
      </c>
      <c r="C12" s="16">
        <f t="shared" ref="C12:K12" si="7">-C46</f>
        <v>-241</v>
      </c>
      <c r="D12" s="16">
        <f t="shared" si="7"/>
        <v>-319</v>
      </c>
      <c r="E12" s="16">
        <f t="shared" si="7"/>
        <v>-441</v>
      </c>
      <c r="F12" s="16">
        <f t="shared" si="7"/>
        <v>-425</v>
      </c>
      <c r="G12" s="16">
        <f t="shared" si="7"/>
        <v>-446.25</v>
      </c>
      <c r="H12" s="16">
        <f t="shared" si="7"/>
        <v>-468.5625</v>
      </c>
      <c r="I12" s="16">
        <f t="shared" si="7"/>
        <v>-491.990625</v>
      </c>
      <c r="J12" s="16">
        <f t="shared" si="7"/>
        <v>-516.5901563</v>
      </c>
      <c r="K12" s="16">
        <f t="shared" si="7"/>
        <v>-542.4196641</v>
      </c>
    </row>
    <row r="13" ht="15.75" customHeight="1">
      <c r="A13" s="5" t="s">
        <v>98</v>
      </c>
      <c r="C13" s="16">
        <f t="shared" ref="C13:K13" si="8">SUM(C10:C12)</f>
        <v>622</v>
      </c>
      <c r="D13" s="16">
        <f t="shared" si="8"/>
        <v>760</v>
      </c>
      <c r="E13" s="16">
        <f t="shared" si="8"/>
        <v>489</v>
      </c>
      <c r="F13" s="16">
        <f t="shared" si="8"/>
        <v>675</v>
      </c>
      <c r="G13" s="16">
        <f t="shared" si="8"/>
        <v>816.25</v>
      </c>
      <c r="H13" s="16">
        <f t="shared" si="8"/>
        <v>857.0625</v>
      </c>
      <c r="I13" s="16">
        <f t="shared" si="8"/>
        <v>899.915625</v>
      </c>
      <c r="J13" s="16">
        <f t="shared" si="8"/>
        <v>944.9114063</v>
      </c>
      <c r="K13" s="16">
        <f t="shared" si="8"/>
        <v>992.1569766</v>
      </c>
    </row>
    <row r="14" ht="15.75" customHeight="1">
      <c r="A14" s="35" t="s">
        <v>99</v>
      </c>
      <c r="C14" s="16">
        <f t="shared" ref="C14:K14" si="9">-C47</f>
        <v>-64</v>
      </c>
      <c r="D14" s="16">
        <f t="shared" si="9"/>
        <v>-75</v>
      </c>
      <c r="E14" s="16">
        <f t="shared" si="9"/>
        <v>-84</v>
      </c>
      <c r="F14" s="16">
        <f t="shared" si="9"/>
        <v>-90</v>
      </c>
      <c r="G14" s="16">
        <f t="shared" si="9"/>
        <v>-90</v>
      </c>
      <c r="H14" s="16">
        <f t="shared" si="9"/>
        <v>-90</v>
      </c>
      <c r="I14" s="16">
        <f t="shared" si="9"/>
        <v>-90</v>
      </c>
      <c r="J14" s="16">
        <f t="shared" si="9"/>
        <v>-90</v>
      </c>
      <c r="K14" s="16">
        <f t="shared" si="9"/>
        <v>-90</v>
      </c>
    </row>
    <row r="15" ht="15.75" customHeight="1">
      <c r="A15" s="35" t="s">
        <v>100</v>
      </c>
      <c r="C15" s="16">
        <f t="shared" ref="C15:K15" si="10">-C48</f>
        <v>-21</v>
      </c>
      <c r="D15" s="16">
        <f t="shared" si="10"/>
        <v>-32</v>
      </c>
      <c r="E15" s="16">
        <f t="shared" si="10"/>
        <v>-27</v>
      </c>
      <c r="F15" s="16">
        <f t="shared" si="10"/>
        <v>-25</v>
      </c>
      <c r="G15" s="16">
        <f t="shared" si="10"/>
        <v>-25</v>
      </c>
      <c r="H15" s="16">
        <f t="shared" si="10"/>
        <v>-25</v>
      </c>
      <c r="I15" s="16">
        <f t="shared" si="10"/>
        <v>-25</v>
      </c>
      <c r="J15" s="16">
        <f t="shared" si="10"/>
        <v>-25</v>
      </c>
      <c r="K15" s="16">
        <f t="shared" si="10"/>
        <v>-25</v>
      </c>
    </row>
    <row r="16" ht="15.75" customHeight="1">
      <c r="A16" s="35" t="s">
        <v>101</v>
      </c>
      <c r="C16" s="16">
        <f t="shared" ref="C16:K16" si="11">-C49</f>
        <v>-46</v>
      </c>
      <c r="D16" s="16">
        <f t="shared" si="11"/>
        <v>-39</v>
      </c>
      <c r="E16" s="16">
        <f t="shared" si="11"/>
        <v>-41</v>
      </c>
      <c r="F16" s="16">
        <f t="shared" si="11"/>
        <v>-45</v>
      </c>
      <c r="G16" s="16">
        <f t="shared" si="11"/>
        <v>-45</v>
      </c>
      <c r="H16" s="16">
        <f t="shared" si="11"/>
        <v>-45</v>
      </c>
      <c r="I16" s="16">
        <f t="shared" si="11"/>
        <v>-45</v>
      </c>
      <c r="J16" s="16">
        <f t="shared" si="11"/>
        <v>-45</v>
      </c>
      <c r="K16" s="16">
        <f t="shared" si="11"/>
        <v>-45</v>
      </c>
    </row>
    <row r="17" ht="15.75" customHeight="1">
      <c r="A17" s="35" t="s">
        <v>102</v>
      </c>
      <c r="C17" s="16">
        <f t="shared" ref="C17:K17" si="12">-C50</f>
        <v>-210</v>
      </c>
      <c r="D17" s="16">
        <f t="shared" si="12"/>
        <v>-303</v>
      </c>
      <c r="E17" s="16">
        <f t="shared" si="12"/>
        <v>-231</v>
      </c>
      <c r="F17" s="16">
        <f t="shared" si="12"/>
        <v>-100</v>
      </c>
      <c r="G17" s="16">
        <f t="shared" si="12"/>
        <v>-100</v>
      </c>
      <c r="H17" s="16">
        <f t="shared" si="12"/>
        <v>-100</v>
      </c>
      <c r="I17" s="16">
        <f t="shared" si="12"/>
        <v>-100</v>
      </c>
      <c r="J17" s="16">
        <f t="shared" si="12"/>
        <v>-100</v>
      </c>
      <c r="K17" s="16">
        <f t="shared" si="12"/>
        <v>-100</v>
      </c>
    </row>
    <row r="18" ht="15.75" customHeight="1">
      <c r="A18" s="35" t="s">
        <v>103</v>
      </c>
      <c r="C18" s="16">
        <f t="shared" ref="C18:K18" si="13">C38</f>
        <v>103</v>
      </c>
      <c r="D18" s="16">
        <f t="shared" si="13"/>
        <v>173</v>
      </c>
      <c r="E18" s="16">
        <f t="shared" si="13"/>
        <v>219</v>
      </c>
      <c r="F18" s="16">
        <f t="shared" si="13"/>
        <v>100</v>
      </c>
      <c r="G18" s="16">
        <f t="shared" si="13"/>
        <v>100</v>
      </c>
      <c r="H18" s="16">
        <f t="shared" si="13"/>
        <v>100</v>
      </c>
      <c r="I18" s="16">
        <f t="shared" si="13"/>
        <v>100</v>
      </c>
      <c r="J18" s="16">
        <f t="shared" si="13"/>
        <v>100</v>
      </c>
      <c r="K18" s="16">
        <f t="shared" si="13"/>
        <v>100</v>
      </c>
      <c r="N18" s="16"/>
    </row>
    <row r="19" ht="15.75" customHeight="1">
      <c r="A19" s="2" t="s">
        <v>104</v>
      </c>
      <c r="B19" s="9"/>
      <c r="C19" s="19">
        <f t="shared" ref="C19:K19" si="14">SUM(C13:C18)</f>
        <v>384</v>
      </c>
      <c r="D19" s="19">
        <f t="shared" si="14"/>
        <v>484</v>
      </c>
      <c r="E19" s="19">
        <f t="shared" si="14"/>
        <v>325</v>
      </c>
      <c r="F19" s="19">
        <f t="shared" si="14"/>
        <v>515</v>
      </c>
      <c r="G19" s="19">
        <f t="shared" si="14"/>
        <v>656.25</v>
      </c>
      <c r="H19" s="19">
        <f t="shared" si="14"/>
        <v>697.0625</v>
      </c>
      <c r="I19" s="19">
        <f t="shared" si="14"/>
        <v>739.915625</v>
      </c>
      <c r="J19" s="19">
        <f t="shared" si="14"/>
        <v>784.9114063</v>
      </c>
      <c r="K19" s="19">
        <f t="shared" si="14"/>
        <v>832.1569766</v>
      </c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</row>
    <row r="20" ht="15.75" customHeight="1">
      <c r="A20" s="30" t="s">
        <v>105</v>
      </c>
      <c r="B20" s="30"/>
      <c r="C20" s="27">
        <f t="shared" ref="C20:K20" si="15">SUM(C9,C19)</f>
        <v>2849</v>
      </c>
      <c r="D20" s="27">
        <f t="shared" si="15"/>
        <v>2855</v>
      </c>
      <c r="E20" s="27">
        <f t="shared" si="15"/>
        <v>3099</v>
      </c>
      <c r="F20" s="27">
        <f t="shared" si="15"/>
        <v>3360</v>
      </c>
      <c r="G20" s="27">
        <f t="shared" si="15"/>
        <v>3746.25</v>
      </c>
      <c r="H20" s="27">
        <f t="shared" si="15"/>
        <v>3532.0625</v>
      </c>
      <c r="I20" s="27">
        <f t="shared" si="15"/>
        <v>3469.915625</v>
      </c>
      <c r="J20" s="27">
        <f t="shared" si="15"/>
        <v>3409.911406</v>
      </c>
      <c r="K20" s="27">
        <f t="shared" si="15"/>
        <v>3352.156977</v>
      </c>
    </row>
    <row r="21" ht="15.75" customHeight="1">
      <c r="A21" s="5" t="s">
        <v>106</v>
      </c>
      <c r="C21" s="16">
        <f t="shared" ref="C21:K21" si="16">-C42</f>
        <v>-2394</v>
      </c>
      <c r="D21" s="16">
        <f t="shared" si="16"/>
        <v>-2375</v>
      </c>
      <c r="E21" s="16">
        <f t="shared" si="16"/>
        <v>-2925</v>
      </c>
      <c r="F21" s="16">
        <f t="shared" si="16"/>
        <v>-3542.445</v>
      </c>
      <c r="G21" s="16">
        <f t="shared" si="16"/>
        <v>-4524.551906</v>
      </c>
      <c r="H21" s="16">
        <f t="shared" si="16"/>
        <v>-5558.404158</v>
      </c>
      <c r="I21" s="16">
        <f t="shared" si="16"/>
        <v>-6689.918547</v>
      </c>
      <c r="J21" s="16">
        <f t="shared" si="16"/>
        <v>-7984.184751</v>
      </c>
      <c r="K21" s="16">
        <f t="shared" si="16"/>
        <v>-9450.486496</v>
      </c>
    </row>
    <row r="22" ht="15.75" customHeight="1">
      <c r="A22" s="5" t="s">
        <v>107</v>
      </c>
      <c r="C22" s="16">
        <f t="shared" ref="C22:K22" si="17">-C43</f>
        <v>-123</v>
      </c>
      <c r="D22" s="16">
        <f t="shared" si="17"/>
        <v>-281</v>
      </c>
      <c r="E22" s="16">
        <f t="shared" si="17"/>
        <v>-116</v>
      </c>
      <c r="F22" s="16">
        <f t="shared" si="17"/>
        <v>-100</v>
      </c>
      <c r="G22" s="16">
        <f t="shared" si="17"/>
        <v>-100</v>
      </c>
      <c r="H22" s="16">
        <f t="shared" si="17"/>
        <v>-100</v>
      </c>
      <c r="I22" s="16">
        <f t="shared" si="17"/>
        <v>-100</v>
      </c>
      <c r="J22" s="16">
        <f t="shared" si="17"/>
        <v>-100</v>
      </c>
      <c r="K22" s="16">
        <f t="shared" si="17"/>
        <v>-100</v>
      </c>
    </row>
    <row r="23" ht="15.75" customHeight="1">
      <c r="A23" s="5" t="s">
        <v>108</v>
      </c>
      <c r="C23" s="16">
        <f t="shared" ref="C23:K23" si="18">-C44</f>
        <v>-351</v>
      </c>
      <c r="D23" s="16">
        <f t="shared" si="18"/>
        <v>-512</v>
      </c>
      <c r="E23" s="16">
        <f t="shared" si="18"/>
        <v>-419</v>
      </c>
      <c r="F23" s="16">
        <f t="shared" si="18"/>
        <v>-400</v>
      </c>
      <c r="G23" s="16">
        <f t="shared" si="18"/>
        <v>-300</v>
      </c>
      <c r="H23" s="16">
        <f t="shared" si="18"/>
        <v>-200</v>
      </c>
      <c r="I23" s="16">
        <f t="shared" si="18"/>
        <v>-100</v>
      </c>
      <c r="J23" s="16">
        <f t="shared" si="18"/>
        <v>0</v>
      </c>
      <c r="K23" s="16">
        <f t="shared" si="18"/>
        <v>0</v>
      </c>
    </row>
    <row r="24" ht="15.75" customHeight="1">
      <c r="A24" s="9" t="s">
        <v>109</v>
      </c>
      <c r="B24" s="9"/>
      <c r="C24" s="16">
        <f t="shared" ref="C24:K24" si="19">C39</f>
        <v>19</v>
      </c>
      <c r="D24" s="16">
        <f t="shared" si="19"/>
        <v>313</v>
      </c>
      <c r="E24" s="16">
        <f t="shared" si="19"/>
        <v>361</v>
      </c>
      <c r="F24" s="16">
        <f t="shared" si="19"/>
        <v>682</v>
      </c>
      <c r="G24" s="16">
        <f t="shared" si="19"/>
        <v>1178</v>
      </c>
      <c r="H24" s="16">
        <f t="shared" si="19"/>
        <v>2326</v>
      </c>
      <c r="I24" s="16">
        <f t="shared" si="19"/>
        <v>3420</v>
      </c>
      <c r="J24" s="16">
        <f t="shared" si="19"/>
        <v>4674</v>
      </c>
      <c r="K24" s="16">
        <f t="shared" si="19"/>
        <v>6198</v>
      </c>
    </row>
    <row r="25" ht="15.75" customHeight="1">
      <c r="A25" s="26" t="s">
        <v>110</v>
      </c>
      <c r="B25" s="26"/>
      <c r="C25" s="27">
        <f t="shared" ref="C25:K25" si="20">SUM(C21:C24)</f>
        <v>-2849</v>
      </c>
      <c r="D25" s="27">
        <f t="shared" si="20"/>
        <v>-2855</v>
      </c>
      <c r="E25" s="27">
        <f t="shared" si="20"/>
        <v>-3099</v>
      </c>
      <c r="F25" s="27">
        <f t="shared" si="20"/>
        <v>-3360.445</v>
      </c>
      <c r="G25" s="27">
        <f t="shared" si="20"/>
        <v>-3746.551906</v>
      </c>
      <c r="H25" s="27">
        <f t="shared" si="20"/>
        <v>-3532.404158</v>
      </c>
      <c r="I25" s="27">
        <f t="shared" si="20"/>
        <v>-3469.918547</v>
      </c>
      <c r="J25" s="27">
        <f t="shared" si="20"/>
        <v>-3410.184751</v>
      </c>
      <c r="K25" s="27">
        <f t="shared" si="20"/>
        <v>-3352.486496</v>
      </c>
    </row>
    <row r="26" ht="15.75" customHeight="1">
      <c r="A26" s="33" t="str">
        <f>A2&amp;" - "&amp;A1</f>
        <v>Forecast section - Balance sheet Dec19 - Dec25</v>
      </c>
    </row>
    <row r="27" ht="15.75" customHeight="1">
      <c r="A27" s="33" t="s">
        <v>289</v>
      </c>
    </row>
    <row r="28" ht="15.75" customHeight="1"/>
    <row r="29" ht="15.75" customHeight="1"/>
    <row r="30" ht="15.75" customHeight="1">
      <c r="A30" s="18" t="s">
        <v>299</v>
      </c>
    </row>
    <row r="31" ht="15.75" customHeight="1">
      <c r="A31" s="12" t="s">
        <v>61</v>
      </c>
      <c r="B31" s="13" t="s">
        <v>62</v>
      </c>
      <c r="C31" s="34" t="s">
        <v>290</v>
      </c>
      <c r="D31" s="34" t="s">
        <v>291</v>
      </c>
      <c r="E31" s="34" t="s">
        <v>292</v>
      </c>
      <c r="F31" s="34" t="s">
        <v>293</v>
      </c>
      <c r="G31" s="34" t="s">
        <v>294</v>
      </c>
      <c r="H31" s="34" t="s">
        <v>295</v>
      </c>
      <c r="I31" s="34" t="s">
        <v>296</v>
      </c>
      <c r="J31" s="34" t="s">
        <v>297</v>
      </c>
      <c r="K31" s="34" t="s">
        <v>298</v>
      </c>
    </row>
    <row r="32" ht="15.75" customHeight="1">
      <c r="A32" s="5" t="s">
        <v>91</v>
      </c>
      <c r="C32" s="16">
        <v>2131.0</v>
      </c>
      <c r="D32" s="16">
        <v>1973.0</v>
      </c>
      <c r="E32" s="16">
        <v>2410.0</v>
      </c>
      <c r="F32" s="16">
        <v>2500.0</v>
      </c>
      <c r="G32" s="16">
        <v>2750.0</v>
      </c>
      <c r="H32" s="16">
        <v>2500.0</v>
      </c>
      <c r="I32" s="16">
        <v>2400.0</v>
      </c>
      <c r="J32" s="16">
        <v>2300.0</v>
      </c>
      <c r="K32" s="16">
        <v>2200.0</v>
      </c>
    </row>
    <row r="33" ht="15.75" customHeight="1">
      <c r="A33" s="5" t="s">
        <v>92</v>
      </c>
      <c r="C33" s="16">
        <v>231.0</v>
      </c>
      <c r="D33" s="16">
        <v>311.0</v>
      </c>
      <c r="E33" s="16">
        <v>313.0</v>
      </c>
      <c r="F33" s="16">
        <v>300.0</v>
      </c>
      <c r="G33" s="16">
        <v>300.0</v>
      </c>
      <c r="H33" s="16">
        <v>300.0</v>
      </c>
      <c r="I33" s="16">
        <v>300.0</v>
      </c>
      <c r="J33" s="16">
        <v>300.0</v>
      </c>
      <c r="K33" s="16">
        <v>300.0</v>
      </c>
    </row>
    <row r="34" ht="15.75" customHeight="1">
      <c r="A34" s="5" t="s">
        <v>93</v>
      </c>
      <c r="C34" s="16">
        <v>103.0</v>
      </c>
      <c r="D34" s="16">
        <v>87.0</v>
      </c>
      <c r="E34" s="16">
        <v>51.0</v>
      </c>
      <c r="F34" s="16">
        <v>45.0</v>
      </c>
      <c r="G34" s="16">
        <v>40.0</v>
      </c>
      <c r="H34" s="16">
        <v>35.0</v>
      </c>
      <c r="I34" s="16">
        <v>30.0</v>
      </c>
      <c r="J34" s="16">
        <v>25.0</v>
      </c>
      <c r="K34" s="16">
        <v>20.0</v>
      </c>
    </row>
    <row r="35" ht="15.75" customHeight="1">
      <c r="A35" s="18" t="s">
        <v>94</v>
      </c>
      <c r="B35" s="18"/>
      <c r="C35" s="19">
        <f t="shared" ref="C35:K35" si="21">SUM(C32:C34)</f>
        <v>2465</v>
      </c>
      <c r="D35" s="19">
        <f t="shared" si="21"/>
        <v>2371</v>
      </c>
      <c r="E35" s="19">
        <f t="shared" si="21"/>
        <v>2774</v>
      </c>
      <c r="F35" s="19">
        <f t="shared" si="21"/>
        <v>2845</v>
      </c>
      <c r="G35" s="19">
        <f t="shared" si="21"/>
        <v>3090</v>
      </c>
      <c r="H35" s="19">
        <f t="shared" si="21"/>
        <v>2835</v>
      </c>
      <c r="I35" s="19">
        <f t="shared" si="21"/>
        <v>2730</v>
      </c>
      <c r="J35" s="19">
        <f t="shared" si="21"/>
        <v>2625</v>
      </c>
      <c r="K35" s="19">
        <f t="shared" si="21"/>
        <v>2520</v>
      </c>
    </row>
    <row r="36" ht="15.75" customHeight="1">
      <c r="A36" s="35" t="s">
        <v>95</v>
      </c>
      <c r="C36" s="16">
        <v>512.0</v>
      </c>
      <c r="D36" s="16">
        <v>618.0</v>
      </c>
      <c r="E36" s="16">
        <v>712.0</v>
      </c>
      <c r="F36" s="16">
        <v>850.0</v>
      </c>
      <c r="G36" s="16">
        <v>1000.0</v>
      </c>
      <c r="H36" s="16">
        <v>1050.0</v>
      </c>
      <c r="I36" s="16">
        <v>1102.5</v>
      </c>
      <c r="J36" s="16">
        <v>1157.625</v>
      </c>
      <c r="K36" s="16">
        <v>1215.5062500000001</v>
      </c>
    </row>
    <row r="37" ht="15.75" customHeight="1">
      <c r="A37" s="35" t="s">
        <v>96</v>
      </c>
      <c r="C37" s="16">
        <v>351.0</v>
      </c>
      <c r="D37" s="16">
        <v>461.0</v>
      </c>
      <c r="E37" s="16">
        <v>218.0</v>
      </c>
      <c r="F37" s="16">
        <v>250.0</v>
      </c>
      <c r="G37" s="16">
        <v>262.5</v>
      </c>
      <c r="H37" s="16">
        <v>275.625</v>
      </c>
      <c r="I37" s="16">
        <v>289.40625</v>
      </c>
      <c r="J37" s="16">
        <v>303.87656250000003</v>
      </c>
      <c r="K37" s="16">
        <v>319.0703906250001</v>
      </c>
    </row>
    <row r="38" ht="15.75" customHeight="1">
      <c r="A38" s="35" t="s">
        <v>103</v>
      </c>
      <c r="C38" s="16">
        <v>103.0</v>
      </c>
      <c r="D38" s="16">
        <v>173.0</v>
      </c>
      <c r="E38" s="16">
        <v>219.0</v>
      </c>
      <c r="F38" s="16">
        <v>100.0</v>
      </c>
      <c r="G38" s="16">
        <v>100.0</v>
      </c>
      <c r="H38" s="16">
        <v>100.0</v>
      </c>
      <c r="I38" s="16">
        <v>100.0</v>
      </c>
      <c r="J38" s="16">
        <v>100.0</v>
      </c>
      <c r="K38" s="16">
        <v>100.0</v>
      </c>
    </row>
    <row r="39" ht="15.75" customHeight="1">
      <c r="A39" s="39" t="s">
        <v>109</v>
      </c>
      <c r="B39" s="39"/>
      <c r="C39" s="16">
        <v>19.0</v>
      </c>
      <c r="D39" s="16">
        <v>313.0</v>
      </c>
      <c r="E39" s="16">
        <v>361.0</v>
      </c>
      <c r="F39" s="16">
        <v>682.0</v>
      </c>
      <c r="G39" s="16">
        <v>1178.0</v>
      </c>
      <c r="H39" s="16">
        <v>2326.0</v>
      </c>
      <c r="I39" s="16">
        <v>3420.0</v>
      </c>
      <c r="J39" s="16">
        <v>4674.0</v>
      </c>
      <c r="K39" s="16">
        <v>6198.0</v>
      </c>
    </row>
    <row r="40" ht="15.75" customHeight="1">
      <c r="A40" s="2" t="s">
        <v>205</v>
      </c>
      <c r="B40" s="9"/>
      <c r="C40" s="19">
        <f t="shared" ref="C40:K40" si="22">SUM(C36:C39)</f>
        <v>985</v>
      </c>
      <c r="D40" s="19">
        <f t="shared" si="22"/>
        <v>1565</v>
      </c>
      <c r="E40" s="19">
        <f t="shared" si="22"/>
        <v>1510</v>
      </c>
      <c r="F40" s="19">
        <f t="shared" si="22"/>
        <v>1882</v>
      </c>
      <c r="G40" s="19">
        <f t="shared" si="22"/>
        <v>2540.5</v>
      </c>
      <c r="H40" s="19">
        <f t="shared" si="22"/>
        <v>3751.625</v>
      </c>
      <c r="I40" s="19">
        <f t="shared" si="22"/>
        <v>4911.90625</v>
      </c>
      <c r="J40" s="19">
        <f t="shared" si="22"/>
        <v>6235.501563</v>
      </c>
      <c r="K40" s="19">
        <f t="shared" si="22"/>
        <v>7832.576641</v>
      </c>
    </row>
    <row r="41" ht="15.75" customHeight="1">
      <c r="A41" s="30" t="s">
        <v>206</v>
      </c>
      <c r="B41" s="30"/>
      <c r="C41" s="27">
        <f t="shared" ref="C41:K41" si="23">SUM(C35,C40)</f>
        <v>3450</v>
      </c>
      <c r="D41" s="27">
        <f t="shared" si="23"/>
        <v>3936</v>
      </c>
      <c r="E41" s="27">
        <f t="shared" si="23"/>
        <v>4284</v>
      </c>
      <c r="F41" s="27">
        <f t="shared" si="23"/>
        <v>4727</v>
      </c>
      <c r="G41" s="27">
        <f t="shared" si="23"/>
        <v>5630.5</v>
      </c>
      <c r="H41" s="27">
        <f t="shared" si="23"/>
        <v>6586.625</v>
      </c>
      <c r="I41" s="27">
        <f t="shared" si="23"/>
        <v>7641.90625</v>
      </c>
      <c r="J41" s="27">
        <f t="shared" si="23"/>
        <v>8860.501563</v>
      </c>
      <c r="K41" s="27">
        <f t="shared" si="23"/>
        <v>10352.57664</v>
      </c>
    </row>
    <row r="42" ht="15.75" customHeight="1">
      <c r="A42" s="69" t="s">
        <v>106</v>
      </c>
      <c r="B42" s="18"/>
      <c r="C42" s="19">
        <v>2394.0</v>
      </c>
      <c r="D42" s="19">
        <v>2375.0</v>
      </c>
      <c r="E42" s="19">
        <v>2925.0</v>
      </c>
      <c r="F42" s="19">
        <v>3542.445</v>
      </c>
      <c r="G42" s="19">
        <v>4524.551906250001</v>
      </c>
      <c r="H42" s="19">
        <v>5558.404157812501</v>
      </c>
      <c r="I42" s="19">
        <v>6689.918546953127</v>
      </c>
      <c r="J42" s="19">
        <v>7984.184750800783</v>
      </c>
      <c r="K42" s="19">
        <v>9450.486496043322</v>
      </c>
    </row>
    <row r="43" ht="15.75" customHeight="1">
      <c r="A43" s="5" t="s">
        <v>107</v>
      </c>
      <c r="C43" s="16">
        <v>123.0</v>
      </c>
      <c r="D43" s="16">
        <v>281.0</v>
      </c>
      <c r="E43" s="16">
        <v>116.0</v>
      </c>
      <c r="F43" s="16">
        <v>100.0</v>
      </c>
      <c r="G43" s="16">
        <v>100.0</v>
      </c>
      <c r="H43" s="16">
        <v>100.0</v>
      </c>
      <c r="I43" s="16">
        <v>100.0</v>
      </c>
      <c r="J43" s="16">
        <v>100.0</v>
      </c>
      <c r="K43" s="16">
        <v>100.0</v>
      </c>
    </row>
    <row r="44" ht="15.75" customHeight="1">
      <c r="A44" s="5" t="s">
        <v>108</v>
      </c>
      <c r="C44" s="16">
        <v>351.0</v>
      </c>
      <c r="D44" s="16">
        <v>512.0</v>
      </c>
      <c r="E44" s="16">
        <v>419.0</v>
      </c>
      <c r="F44" s="16">
        <v>400.0</v>
      </c>
      <c r="G44" s="16">
        <v>300.0</v>
      </c>
      <c r="H44" s="16">
        <v>200.0</v>
      </c>
      <c r="I44" s="16">
        <v>100.0</v>
      </c>
      <c r="J44" s="16">
        <v>0.0</v>
      </c>
      <c r="K44" s="16">
        <v>0.0</v>
      </c>
    </row>
    <row r="45" ht="15.75" customHeight="1">
      <c r="A45" s="18" t="s">
        <v>207</v>
      </c>
      <c r="B45" s="18"/>
      <c r="C45" s="19">
        <f t="shared" ref="C45:K45" si="24">SUM(C43:C44)</f>
        <v>474</v>
      </c>
      <c r="D45" s="19">
        <f t="shared" si="24"/>
        <v>793</v>
      </c>
      <c r="E45" s="19">
        <f t="shared" si="24"/>
        <v>535</v>
      </c>
      <c r="F45" s="19">
        <f t="shared" si="24"/>
        <v>500</v>
      </c>
      <c r="G45" s="19">
        <f t="shared" si="24"/>
        <v>400</v>
      </c>
      <c r="H45" s="19">
        <f t="shared" si="24"/>
        <v>300</v>
      </c>
      <c r="I45" s="19">
        <f t="shared" si="24"/>
        <v>200</v>
      </c>
      <c r="J45" s="19">
        <f t="shared" si="24"/>
        <v>100</v>
      </c>
      <c r="K45" s="19">
        <f t="shared" si="24"/>
        <v>100</v>
      </c>
    </row>
    <row r="46" ht="15.75" customHeight="1">
      <c r="A46" s="5" t="s">
        <v>97</v>
      </c>
      <c r="C46" s="16">
        <v>241.0</v>
      </c>
      <c r="D46" s="16">
        <v>319.0</v>
      </c>
      <c r="E46" s="16">
        <v>441.0</v>
      </c>
      <c r="F46" s="16">
        <v>425.0</v>
      </c>
      <c r="G46" s="16">
        <v>446.25</v>
      </c>
      <c r="H46" s="16">
        <v>468.5625</v>
      </c>
      <c r="I46" s="16">
        <v>491.990625</v>
      </c>
      <c r="J46" s="16">
        <v>516.5901562500001</v>
      </c>
      <c r="K46" s="16">
        <v>542.4196640625001</v>
      </c>
    </row>
    <row r="47" ht="15.75" customHeight="1">
      <c r="A47" s="5" t="s">
        <v>99</v>
      </c>
      <c r="C47" s="16">
        <v>64.0</v>
      </c>
      <c r="D47" s="16">
        <v>75.0</v>
      </c>
      <c r="E47" s="16">
        <v>84.0</v>
      </c>
      <c r="F47" s="16">
        <v>90.0</v>
      </c>
      <c r="G47" s="16">
        <v>90.0</v>
      </c>
      <c r="H47" s="16">
        <v>90.0</v>
      </c>
      <c r="I47" s="16">
        <v>90.0</v>
      </c>
      <c r="J47" s="16">
        <v>90.0</v>
      </c>
      <c r="K47" s="16">
        <v>90.0</v>
      </c>
    </row>
    <row r="48" ht="15.75" customHeight="1">
      <c r="A48" s="5" t="s">
        <v>100</v>
      </c>
      <c r="C48" s="16">
        <v>21.0</v>
      </c>
      <c r="D48" s="16">
        <v>32.0</v>
      </c>
      <c r="E48" s="16">
        <v>27.0</v>
      </c>
      <c r="F48" s="16">
        <v>25.0</v>
      </c>
      <c r="G48" s="16">
        <v>25.0</v>
      </c>
      <c r="H48" s="16">
        <v>25.0</v>
      </c>
      <c r="I48" s="16">
        <v>25.0</v>
      </c>
      <c r="J48" s="16">
        <v>25.0</v>
      </c>
      <c r="K48" s="16">
        <v>25.0</v>
      </c>
    </row>
    <row r="49" ht="15.75" customHeight="1">
      <c r="A49" s="5" t="s">
        <v>101</v>
      </c>
      <c r="C49" s="16">
        <v>46.0</v>
      </c>
      <c r="D49" s="16">
        <v>39.0</v>
      </c>
      <c r="E49" s="16">
        <v>41.0</v>
      </c>
      <c r="F49" s="16">
        <v>45.0</v>
      </c>
      <c r="G49" s="16">
        <v>45.0</v>
      </c>
      <c r="H49" s="16">
        <v>45.0</v>
      </c>
      <c r="I49" s="16">
        <v>45.0</v>
      </c>
      <c r="J49" s="16">
        <v>45.0</v>
      </c>
      <c r="K49" s="16">
        <v>45.0</v>
      </c>
    </row>
    <row r="50" ht="15.75" customHeight="1">
      <c r="A50" s="5" t="s">
        <v>102</v>
      </c>
      <c r="C50" s="16">
        <v>210.0</v>
      </c>
      <c r="D50" s="16">
        <v>303.0</v>
      </c>
      <c r="E50" s="16">
        <v>231.0</v>
      </c>
      <c r="F50" s="16">
        <v>100.0</v>
      </c>
      <c r="G50" s="16">
        <v>100.0</v>
      </c>
      <c r="H50" s="16">
        <v>100.0</v>
      </c>
      <c r="I50" s="16">
        <v>100.0</v>
      </c>
      <c r="J50" s="16">
        <v>100.0</v>
      </c>
      <c r="K50" s="16">
        <v>100.0</v>
      </c>
    </row>
    <row r="51" ht="15.75" customHeight="1">
      <c r="A51" s="2" t="s">
        <v>208</v>
      </c>
      <c r="B51" s="2"/>
      <c r="C51" s="19">
        <f t="shared" ref="C51:K51" si="25">SUM(C46:C50)</f>
        <v>582</v>
      </c>
      <c r="D51" s="19">
        <f t="shared" si="25"/>
        <v>768</v>
      </c>
      <c r="E51" s="19">
        <f t="shared" si="25"/>
        <v>824</v>
      </c>
      <c r="F51" s="19">
        <f t="shared" si="25"/>
        <v>685</v>
      </c>
      <c r="G51" s="19">
        <f t="shared" si="25"/>
        <v>706.25</v>
      </c>
      <c r="H51" s="19">
        <f t="shared" si="25"/>
        <v>728.5625</v>
      </c>
      <c r="I51" s="19">
        <f t="shared" si="25"/>
        <v>751.990625</v>
      </c>
      <c r="J51" s="19">
        <f t="shared" si="25"/>
        <v>776.5901563</v>
      </c>
      <c r="K51" s="19">
        <f t="shared" si="25"/>
        <v>802.4196641</v>
      </c>
    </row>
    <row r="52" ht="15.75" customHeight="1">
      <c r="A52" s="26" t="s">
        <v>209</v>
      </c>
      <c r="B52" s="26"/>
      <c r="C52" s="27">
        <f t="shared" ref="C52:K52" si="26">SUM(C42,C45,C51)</f>
        <v>3450</v>
      </c>
      <c r="D52" s="27">
        <f t="shared" si="26"/>
        <v>3936</v>
      </c>
      <c r="E52" s="27">
        <f t="shared" si="26"/>
        <v>4284</v>
      </c>
      <c r="F52" s="27">
        <f t="shared" si="26"/>
        <v>4727.445</v>
      </c>
      <c r="G52" s="27">
        <f t="shared" si="26"/>
        <v>5630.801906</v>
      </c>
      <c r="H52" s="27">
        <f t="shared" si="26"/>
        <v>6586.966658</v>
      </c>
      <c r="I52" s="27">
        <f t="shared" si="26"/>
        <v>7641.909172</v>
      </c>
      <c r="J52" s="27">
        <f t="shared" si="26"/>
        <v>8860.774907</v>
      </c>
      <c r="K52" s="27">
        <f t="shared" si="26"/>
        <v>10352.90616</v>
      </c>
    </row>
    <row r="53" ht="15.75" customHeight="1">
      <c r="A53" s="33" t="str">
        <f>A2&amp;" - "&amp;A1</f>
        <v>Forecast section - Balance sheet Dec19 - Dec25</v>
      </c>
      <c r="C53" s="16"/>
      <c r="D53" s="16"/>
      <c r="E53" s="16"/>
      <c r="F53" s="16"/>
      <c r="G53" s="16"/>
      <c r="H53" s="16"/>
      <c r="I53" s="16"/>
      <c r="J53" s="16"/>
      <c r="K53" s="16"/>
    </row>
    <row r="54" ht="15.75" customHeight="1">
      <c r="A54" s="33" t="s">
        <v>289</v>
      </c>
    </row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display="Back to: Table of contents" location="Contents!A1" ref="A3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rowBreaks count="1" manualBreakCount="1">
    <brk id="29" man="1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4"/>
    <pageSetUpPr fitToPage="1"/>
  </sheetPr>
  <sheetViews>
    <sheetView showGridLines="0" workbookViewId="0"/>
  </sheetViews>
  <sheetFormatPr customHeight="1" defaultColWidth="11.22" defaultRowHeight="15.0"/>
  <cols>
    <col customWidth="1" min="1" max="1" width="25.78"/>
    <col customWidth="1" min="2" max="2" width="5.11"/>
    <col customWidth="1" min="3" max="5" width="11.11"/>
    <col customWidth="1" min="6" max="6" width="1.67"/>
    <col customWidth="1" min="7" max="9" width="10.56"/>
    <col customWidth="1" min="10" max="10" width="1.44"/>
    <col customWidth="1" min="11" max="26" width="10.56"/>
  </cols>
  <sheetData>
    <row r="1" ht="15.75" customHeight="1">
      <c r="A1" s="1" t="s">
        <v>6</v>
      </c>
    </row>
    <row r="2" ht="15.75" customHeight="1">
      <c r="A2" s="7" t="str">
        <f>Lead!A1</f>
        <v>Lead section</v>
      </c>
    </row>
    <row r="3" ht="15.75" customHeight="1">
      <c r="A3" s="8" t="s">
        <v>59</v>
      </c>
    </row>
    <row r="4" ht="15.75" customHeight="1">
      <c r="A4" s="9"/>
      <c r="B4" s="9"/>
      <c r="C4" s="9"/>
      <c r="D4" s="9"/>
      <c r="E4" s="9"/>
      <c r="G4" s="10" t="s">
        <v>60</v>
      </c>
      <c r="H4" s="11"/>
      <c r="I4" s="11"/>
    </row>
    <row r="5" ht="15.75" customHeight="1">
      <c r="A5" s="12" t="s">
        <v>61</v>
      </c>
      <c r="B5" s="13" t="s">
        <v>62</v>
      </c>
      <c r="C5" s="14" t="s">
        <v>63</v>
      </c>
      <c r="D5" s="14" t="s">
        <v>64</v>
      </c>
      <c r="E5" s="14" t="s">
        <v>65</v>
      </c>
      <c r="G5" s="14" t="s">
        <v>63</v>
      </c>
      <c r="H5" s="14" t="s">
        <v>64</v>
      </c>
      <c r="I5" s="14" t="s">
        <v>65</v>
      </c>
      <c r="K5" s="15" t="s">
        <v>66</v>
      </c>
    </row>
    <row r="6" ht="15.75" customHeight="1">
      <c r="A6" s="5" t="s">
        <v>67</v>
      </c>
      <c r="C6" s="16">
        <v>6821.0</v>
      </c>
      <c r="D6" s="16">
        <v>8163.0</v>
      </c>
      <c r="E6" s="16">
        <v>9103.0</v>
      </c>
      <c r="G6" s="17">
        <f t="shared" ref="G6:I6" si="1">C6/C$6*100</f>
        <v>100</v>
      </c>
      <c r="H6" s="17">
        <f t="shared" si="1"/>
        <v>100</v>
      </c>
      <c r="I6" s="17">
        <f t="shared" si="1"/>
        <v>100</v>
      </c>
    </row>
    <row r="7" ht="15.75" customHeight="1">
      <c r="A7" s="5" t="s">
        <v>68</v>
      </c>
      <c r="C7" s="16">
        <v>-3931.0</v>
      </c>
      <c r="D7" s="16">
        <v>-4934.0</v>
      </c>
      <c r="E7" s="16">
        <v>-5103.0</v>
      </c>
      <c r="G7" s="17">
        <f t="shared" ref="G7:I7" si="2">C7/C$6*100</f>
        <v>-57.63084592</v>
      </c>
      <c r="H7" s="17">
        <f t="shared" si="2"/>
        <v>-60.44346441</v>
      </c>
      <c r="I7" s="17">
        <f t="shared" si="2"/>
        <v>-56.05844227</v>
      </c>
      <c r="O7" s="16"/>
      <c r="P7" s="16"/>
      <c r="Q7" s="16"/>
    </row>
    <row r="8" ht="15.75" customHeight="1">
      <c r="A8" s="18" t="s">
        <v>69</v>
      </c>
      <c r="B8" s="18"/>
      <c r="C8" s="19">
        <f t="shared" ref="C8:E8" si="3">SUM(C6:C7)</f>
        <v>2890</v>
      </c>
      <c r="D8" s="19">
        <f t="shared" si="3"/>
        <v>3229</v>
      </c>
      <c r="E8" s="19">
        <f t="shared" si="3"/>
        <v>4000</v>
      </c>
      <c r="G8" s="20">
        <f t="shared" ref="G8:I8" si="4">C8/C$6*100</f>
        <v>42.36915408</v>
      </c>
      <c r="H8" s="20">
        <f t="shared" si="4"/>
        <v>39.55653559</v>
      </c>
      <c r="I8" s="20">
        <f t="shared" si="4"/>
        <v>43.94155773</v>
      </c>
    </row>
    <row r="9" ht="15.75" customHeight="1">
      <c r="A9" s="5" t="s">
        <v>70</v>
      </c>
      <c r="C9" s="16">
        <v>-1432.0</v>
      </c>
      <c r="D9" s="16">
        <v>-1574.0</v>
      </c>
      <c r="E9" s="16">
        <v>-2018.0</v>
      </c>
      <c r="G9" s="17">
        <f t="shared" ref="G9:I9" si="5">C9/C$6*100</f>
        <v>-20.99398915</v>
      </c>
      <c r="H9" s="17">
        <f t="shared" si="5"/>
        <v>-19.28212667</v>
      </c>
      <c r="I9" s="17">
        <f t="shared" si="5"/>
        <v>-22.16851587</v>
      </c>
    </row>
    <row r="10" ht="15.75" customHeight="1">
      <c r="A10" s="5" t="s">
        <v>71</v>
      </c>
      <c r="C10" s="16">
        <v>-374.0</v>
      </c>
      <c r="D10" s="16">
        <v>-481.0</v>
      </c>
      <c r="E10" s="21">
        <v>5656.0</v>
      </c>
      <c r="G10" s="17">
        <f t="shared" ref="G10:I10" si="6">C10/C$6*100</f>
        <v>-5.483066999</v>
      </c>
      <c r="H10" s="17">
        <f t="shared" si="6"/>
        <v>-5.892441504</v>
      </c>
      <c r="I10" s="17">
        <f t="shared" si="6"/>
        <v>62.13336263</v>
      </c>
    </row>
    <row r="11" ht="15.75" customHeight="1">
      <c r="A11" s="5" t="s">
        <v>72</v>
      </c>
      <c r="C11" s="16">
        <v>-231.0</v>
      </c>
      <c r="D11" s="16">
        <v>-243.0</v>
      </c>
      <c r="E11" s="21">
        <v>565.0</v>
      </c>
      <c r="G11" s="17">
        <f t="shared" ref="G11:I11" si="7">C11/C$6*100</f>
        <v>-3.386600205</v>
      </c>
      <c r="H11" s="17">
        <f t="shared" si="7"/>
        <v>-2.976846748</v>
      </c>
      <c r="I11" s="17">
        <f t="shared" si="7"/>
        <v>6.206745029</v>
      </c>
    </row>
    <row r="12" ht="15.75" customHeight="1">
      <c r="A12" s="5" t="s">
        <v>73</v>
      </c>
      <c r="C12" s="16">
        <v>-129.0</v>
      </c>
      <c r="D12" s="16">
        <v>-184.0</v>
      </c>
      <c r="E12" s="21">
        <v>454.0</v>
      </c>
      <c r="G12" s="17">
        <f t="shared" ref="G12:I12" si="8">C12/C$6*100</f>
        <v>-1.891218296</v>
      </c>
      <c r="H12" s="17">
        <f t="shared" si="8"/>
        <v>-2.254073257</v>
      </c>
      <c r="I12" s="17">
        <f t="shared" si="8"/>
        <v>4.987366802</v>
      </c>
    </row>
    <row r="13" ht="15.75" customHeight="1">
      <c r="A13" s="5" t="s">
        <v>74</v>
      </c>
      <c r="C13" s="16">
        <v>-201.0</v>
      </c>
      <c r="D13" s="16">
        <v>-150.0</v>
      </c>
      <c r="E13" s="16">
        <v>-106.0</v>
      </c>
      <c r="G13" s="17">
        <f t="shared" ref="G13:I13" si="9">C13/C$6*100</f>
        <v>-2.946781997</v>
      </c>
      <c r="H13" s="17">
        <f t="shared" si="9"/>
        <v>-1.837559721</v>
      </c>
      <c r="I13" s="17">
        <f t="shared" si="9"/>
        <v>-1.16445128</v>
      </c>
    </row>
    <row r="14" ht="15.75" customHeight="1">
      <c r="A14" s="22" t="s">
        <v>75</v>
      </c>
      <c r="B14" s="22"/>
      <c r="C14" s="23">
        <f t="shared" ref="C14:E14" si="10">SUM(C9:C13)</f>
        <v>-2367</v>
      </c>
      <c r="D14" s="23">
        <f t="shared" si="10"/>
        <v>-2632</v>
      </c>
      <c r="E14" s="23">
        <f t="shared" si="10"/>
        <v>4551</v>
      </c>
      <c r="F14" s="24"/>
      <c r="G14" s="25">
        <f t="shared" ref="G14:I14" si="11">C14/C$6*100</f>
        <v>-34.70165665</v>
      </c>
      <c r="H14" s="25">
        <f t="shared" si="11"/>
        <v>-32.2430479</v>
      </c>
      <c r="I14" s="25">
        <f t="shared" si="11"/>
        <v>49.99450731</v>
      </c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ht="15.75" customHeight="1">
      <c r="A15" s="26" t="s">
        <v>76</v>
      </c>
      <c r="B15" s="26"/>
      <c r="C15" s="27">
        <f t="shared" ref="C15:E15" si="12">SUM(C8,C14)</f>
        <v>523</v>
      </c>
      <c r="D15" s="27">
        <f t="shared" si="12"/>
        <v>597</v>
      </c>
      <c r="E15" s="27">
        <f t="shared" si="12"/>
        <v>8551</v>
      </c>
      <c r="F15" s="18"/>
      <c r="G15" s="28">
        <f t="shared" ref="G15:I15" si="13">C15/C$6*100</f>
        <v>7.667497434</v>
      </c>
      <c r="H15" s="28">
        <f t="shared" si="13"/>
        <v>7.313487688</v>
      </c>
      <c r="I15" s="28">
        <f t="shared" si="13"/>
        <v>93.93606503</v>
      </c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ht="15.75" customHeight="1">
      <c r="A16" s="5" t="s">
        <v>77</v>
      </c>
      <c r="C16" s="16">
        <v>-117.0</v>
      </c>
      <c r="D16" s="16">
        <v>-357.0</v>
      </c>
      <c r="E16" s="16">
        <v>-454.0</v>
      </c>
      <c r="G16" s="17">
        <f t="shared" ref="G16:I16" si="14">C16/C$6*100</f>
        <v>-1.715291013</v>
      </c>
      <c r="H16" s="17">
        <f t="shared" si="14"/>
        <v>-4.373392135</v>
      </c>
      <c r="I16" s="17">
        <f t="shared" si="14"/>
        <v>-4.987366802</v>
      </c>
    </row>
    <row r="17" ht="15.75" customHeight="1">
      <c r="A17" s="18" t="s">
        <v>78</v>
      </c>
      <c r="B17" s="18"/>
      <c r="C17" s="19">
        <f t="shared" ref="C17:E17" si="15">SUM(C15:C16)</f>
        <v>406</v>
      </c>
      <c r="D17" s="19">
        <f t="shared" si="15"/>
        <v>240</v>
      </c>
      <c r="E17" s="19">
        <f t="shared" si="15"/>
        <v>8097</v>
      </c>
      <c r="F17" s="18"/>
      <c r="G17" s="20">
        <f t="shared" ref="G17:I17" si="16">C17/C$6*100</f>
        <v>5.952206421</v>
      </c>
      <c r="H17" s="20">
        <f t="shared" si="16"/>
        <v>2.940095553</v>
      </c>
      <c r="I17" s="20">
        <f t="shared" si="16"/>
        <v>88.94869823</v>
      </c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ht="15.75" customHeight="1">
      <c r="A18" s="5" t="s">
        <v>79</v>
      </c>
      <c r="C18" s="16">
        <v>-222.0</v>
      </c>
      <c r="D18" s="16">
        <v>-324.0</v>
      </c>
      <c r="E18" s="16">
        <v>-418.0</v>
      </c>
      <c r="G18" s="17">
        <f t="shared" ref="G18:I18" si="17">C18/C$6*100</f>
        <v>-3.254654743</v>
      </c>
      <c r="H18" s="17">
        <f t="shared" si="17"/>
        <v>-3.969128997</v>
      </c>
      <c r="I18" s="17">
        <f t="shared" si="17"/>
        <v>-4.591892783</v>
      </c>
    </row>
    <row r="19" ht="15.75" customHeight="1">
      <c r="A19" s="5" t="s">
        <v>80</v>
      </c>
      <c r="C19" s="16">
        <v>216.0</v>
      </c>
      <c r="D19" s="16">
        <v>386.0</v>
      </c>
      <c r="E19" s="16">
        <v>478.0</v>
      </c>
      <c r="G19" s="17">
        <f t="shared" ref="G19:I19" si="18">C19/C$6*100</f>
        <v>3.166691101</v>
      </c>
      <c r="H19" s="17">
        <f t="shared" si="18"/>
        <v>4.728653681</v>
      </c>
      <c r="I19" s="17">
        <f t="shared" si="18"/>
        <v>5.251016149</v>
      </c>
    </row>
    <row r="20" ht="15.75" customHeight="1">
      <c r="A20" s="18" t="s">
        <v>81</v>
      </c>
      <c r="B20" s="18"/>
      <c r="C20" s="19">
        <f t="shared" ref="C20:E20" si="19">SUM(C17:C19)</f>
        <v>400</v>
      </c>
      <c r="D20" s="19">
        <f t="shared" si="19"/>
        <v>302</v>
      </c>
      <c r="E20" s="19">
        <f t="shared" si="19"/>
        <v>8157</v>
      </c>
      <c r="F20" s="18"/>
      <c r="G20" s="20">
        <f t="shared" ref="G20:I20" si="20">C20/C$6*100</f>
        <v>5.86424278</v>
      </c>
      <c r="H20" s="20">
        <f t="shared" si="20"/>
        <v>3.699620238</v>
      </c>
      <c r="I20" s="20">
        <f t="shared" si="20"/>
        <v>89.6078216</v>
      </c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ht="15.75" customHeight="1">
      <c r="A21" s="9" t="s">
        <v>82</v>
      </c>
      <c r="B21" s="9"/>
      <c r="C21" s="29">
        <v>-87.0</v>
      </c>
      <c r="D21" s="29">
        <v>-89.0</v>
      </c>
      <c r="E21" s="29">
        <v>-187.0</v>
      </c>
      <c r="G21" s="25">
        <f t="shared" ref="G21:I21" si="21">C21/C$6*100</f>
        <v>-1.275472805</v>
      </c>
      <c r="H21" s="25">
        <f t="shared" si="21"/>
        <v>-1.090285434</v>
      </c>
      <c r="I21" s="25">
        <f t="shared" si="21"/>
        <v>-2.054267824</v>
      </c>
    </row>
    <row r="22" ht="15.75" customHeight="1">
      <c r="A22" s="30" t="s">
        <v>83</v>
      </c>
      <c r="B22" s="30"/>
      <c r="C22" s="27">
        <f t="shared" ref="C22:E22" si="22">SUM(C20:C21)</f>
        <v>313</v>
      </c>
      <c r="D22" s="27">
        <f t="shared" si="22"/>
        <v>213</v>
      </c>
      <c r="E22" s="27">
        <f t="shared" si="22"/>
        <v>7970</v>
      </c>
      <c r="F22" s="18"/>
      <c r="G22" s="28">
        <f t="shared" ref="G22:I22" si="23">C22/C$6*100</f>
        <v>4.588769975</v>
      </c>
      <c r="H22" s="28">
        <f t="shared" si="23"/>
        <v>2.609334803</v>
      </c>
      <c r="I22" s="28">
        <f t="shared" si="23"/>
        <v>87.55355377</v>
      </c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ht="15.75" customHeight="1">
      <c r="A23" s="31" t="s">
        <v>84</v>
      </c>
      <c r="B23" s="18"/>
      <c r="C23" s="19"/>
      <c r="D23" s="19"/>
      <c r="E23" s="19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ht="15.75" customHeight="1">
      <c r="A24" s="24" t="s">
        <v>85</v>
      </c>
      <c r="B24" s="18"/>
      <c r="C24" s="32" t="s">
        <v>86</v>
      </c>
      <c r="D24" s="17">
        <f t="shared" ref="D24:E24" si="24">(D6-C6)/C6*100</f>
        <v>19.67453453</v>
      </c>
      <c r="E24" s="17">
        <f t="shared" si="24"/>
        <v>11.51537425</v>
      </c>
      <c r="F24" s="24"/>
      <c r="G24" s="24"/>
      <c r="H24" s="24"/>
      <c r="I24" s="24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</row>
    <row r="25" ht="15.75" customHeight="1">
      <c r="A25" s="24" t="s">
        <v>87</v>
      </c>
      <c r="B25" s="18"/>
      <c r="C25" s="17">
        <v>21.0</v>
      </c>
      <c r="D25" s="17">
        <v>22.6</v>
      </c>
      <c r="E25" s="17">
        <v>29.0</v>
      </c>
      <c r="F25" s="24"/>
      <c r="G25" s="24"/>
      <c r="H25" s="24"/>
      <c r="I25" s="24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</row>
    <row r="26" ht="15.75" customHeight="1">
      <c r="A26" s="24" t="s">
        <v>88</v>
      </c>
      <c r="B26" s="18"/>
      <c r="C26" s="17">
        <f t="shared" ref="C26:E26" si="25">-C9/C25</f>
        <v>68.19047619</v>
      </c>
      <c r="D26" s="17">
        <f t="shared" si="25"/>
        <v>69.6460177</v>
      </c>
      <c r="E26" s="17">
        <f t="shared" si="25"/>
        <v>69.5862069</v>
      </c>
      <c r="F26" s="24"/>
      <c r="G26" s="24"/>
      <c r="H26" s="24"/>
      <c r="I26" s="24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</row>
    <row r="27" ht="15.75" customHeight="1">
      <c r="A27" s="22" t="s">
        <v>89</v>
      </c>
      <c r="B27" s="9"/>
      <c r="C27" s="25">
        <f t="shared" ref="C27:E27" si="26">-C21/C20*100</f>
        <v>21.75</v>
      </c>
      <c r="D27" s="25">
        <f t="shared" si="26"/>
        <v>29.47019868</v>
      </c>
      <c r="E27" s="25">
        <f t="shared" si="26"/>
        <v>2.292509501</v>
      </c>
      <c r="F27" s="24"/>
      <c r="G27" s="24"/>
      <c r="H27" s="24"/>
      <c r="I27" s="24"/>
    </row>
    <row r="28" ht="15.75" customHeight="1">
      <c r="A28" s="33" t="str">
        <f>A2&amp;" - "&amp;A1</f>
        <v>Lead section - Lead income statement</v>
      </c>
    </row>
    <row r="29" ht="15.75" customHeight="1">
      <c r="A29" s="33" t="s">
        <v>90</v>
      </c>
    </row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G4:I4"/>
  </mergeCells>
  <hyperlinks>
    <hyperlink display="Back to: Table of contents" location="Contents!A1" ref="A3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F0"/>
    <pageSetUpPr fitToPage="1"/>
  </sheetPr>
  <sheetViews>
    <sheetView showGridLines="0" workbookViewId="0"/>
  </sheetViews>
  <sheetFormatPr customHeight="1" defaultColWidth="11.22" defaultRowHeight="15.0"/>
  <cols>
    <col customWidth="1" min="1" max="1" width="25.78"/>
    <col customWidth="1" min="2" max="2" width="5.11"/>
    <col customWidth="1" min="3" max="26" width="10.56"/>
  </cols>
  <sheetData>
    <row r="1" ht="15.75" customHeight="1">
      <c r="A1" s="83" t="s">
        <v>55</v>
      </c>
    </row>
    <row r="2" ht="15.75" customHeight="1">
      <c r="A2" s="84" t="s">
        <v>50</v>
      </c>
    </row>
    <row r="3" ht="15.75" customHeight="1">
      <c r="A3" s="8" t="s">
        <v>59</v>
      </c>
    </row>
    <row r="4" ht="15.75" customHeight="1">
      <c r="A4" s="9"/>
      <c r="B4" s="9"/>
      <c r="C4" s="9"/>
      <c r="D4" s="9"/>
      <c r="E4" s="9"/>
    </row>
    <row r="5" ht="15.75" customHeight="1">
      <c r="A5" s="12" t="s">
        <v>61</v>
      </c>
      <c r="B5" s="13" t="s">
        <v>62</v>
      </c>
      <c r="C5" s="34" t="s">
        <v>280</v>
      </c>
      <c r="D5" s="34" t="s">
        <v>281</v>
      </c>
      <c r="E5" s="34" t="s">
        <v>282</v>
      </c>
      <c r="F5" s="34" t="s">
        <v>283</v>
      </c>
      <c r="G5" s="34" t="s">
        <v>284</v>
      </c>
      <c r="H5" s="34" t="s">
        <v>285</v>
      </c>
      <c r="I5" s="34" t="s">
        <v>286</v>
      </c>
      <c r="J5" s="34" t="s">
        <v>287</v>
      </c>
      <c r="K5" s="34" t="s">
        <v>288</v>
      </c>
    </row>
    <row r="6" ht="15.75" customHeight="1">
      <c r="A6" s="18" t="s">
        <v>76</v>
      </c>
      <c r="B6" s="18"/>
      <c r="C6" s="19">
        <f>'FC1'!C15</f>
        <v>523</v>
      </c>
      <c r="D6" s="19">
        <f>'FC1'!D15</f>
        <v>597</v>
      </c>
      <c r="E6" s="19">
        <f>'FC1'!E15</f>
        <v>1131</v>
      </c>
      <c r="F6" s="19">
        <f>'FC1'!F15</f>
        <v>1273.26</v>
      </c>
      <c r="G6" s="19">
        <f>'FC1'!G15</f>
        <v>1759.475875</v>
      </c>
      <c r="H6" s="19">
        <f>'FC1'!H15</f>
        <v>1828.469669</v>
      </c>
      <c r="I6" s="19">
        <f>'FC1'!I15</f>
        <v>1958.685852</v>
      </c>
      <c r="J6" s="19">
        <f>'FC1'!J15</f>
        <v>2175.688272</v>
      </c>
      <c r="K6" s="19">
        <f>'FC1'!K15</f>
        <v>2405.068994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ht="15.75" customHeight="1">
      <c r="A7" s="5" t="s">
        <v>111</v>
      </c>
      <c r="C7" s="16">
        <v>-196.0</v>
      </c>
      <c r="D7" s="16">
        <v>-182.0</v>
      </c>
      <c r="E7" s="16">
        <v>-810.0</v>
      </c>
      <c r="F7" s="16">
        <v>-750.0</v>
      </c>
      <c r="G7" s="16">
        <v>-500.0</v>
      </c>
      <c r="H7" s="16">
        <v>-400.0</v>
      </c>
      <c r="I7" s="16">
        <v>-400.0</v>
      </c>
      <c r="J7" s="16">
        <v>-400.0</v>
      </c>
      <c r="K7" s="16">
        <v>-400.0</v>
      </c>
    </row>
    <row r="8" ht="15.75" customHeight="1">
      <c r="A8" s="5" t="s">
        <v>112</v>
      </c>
      <c r="C8" s="16">
        <v>81.0</v>
      </c>
      <c r="D8" s="16">
        <v>-100.0</v>
      </c>
      <c r="E8" s="16">
        <v>159.0</v>
      </c>
      <c r="F8" s="16">
        <v>-190.0</v>
      </c>
      <c r="G8" s="16">
        <v>-141.25</v>
      </c>
      <c r="H8" s="16">
        <v>-40.8125</v>
      </c>
      <c r="I8" s="16">
        <v>-42.85312499999998</v>
      </c>
      <c r="J8" s="16">
        <v>-44.99578125000005</v>
      </c>
      <c r="K8" s="16">
        <v>-47.245570312500035</v>
      </c>
    </row>
    <row r="9" ht="15.75" customHeight="1">
      <c r="A9" s="5" t="s">
        <v>113</v>
      </c>
      <c r="C9" s="16">
        <v>-72.0</v>
      </c>
      <c r="D9" s="16">
        <v>-78.0</v>
      </c>
      <c r="E9" s="16">
        <v>-192.0</v>
      </c>
      <c r="F9" s="16">
        <v>-205.81500000000005</v>
      </c>
      <c r="G9" s="16">
        <v>-327.36896875</v>
      </c>
      <c r="H9" s="16">
        <v>-344.6174171875</v>
      </c>
      <c r="I9" s="16">
        <v>-377.17146304687526</v>
      </c>
      <c r="J9" s="16">
        <v>-431.4220679492189</v>
      </c>
      <c r="K9" s="16">
        <v>-488.76724841418</v>
      </c>
    </row>
    <row r="10" ht="15.75" customHeight="1">
      <c r="A10" s="30" t="s">
        <v>114</v>
      </c>
      <c r="B10" s="30"/>
      <c r="C10" s="27">
        <f t="shared" ref="C10:K10" si="1">SUM(C6:C9)</f>
        <v>336</v>
      </c>
      <c r="D10" s="27">
        <f t="shared" si="1"/>
        <v>237</v>
      </c>
      <c r="E10" s="27">
        <f t="shared" si="1"/>
        <v>288</v>
      </c>
      <c r="F10" s="27">
        <f t="shared" si="1"/>
        <v>127.445</v>
      </c>
      <c r="G10" s="27">
        <f t="shared" si="1"/>
        <v>790.8569063</v>
      </c>
      <c r="H10" s="27">
        <f t="shared" si="1"/>
        <v>1043.039752</v>
      </c>
      <c r="I10" s="27">
        <f t="shared" si="1"/>
        <v>1138.661264</v>
      </c>
      <c r="J10" s="27">
        <f t="shared" si="1"/>
        <v>1299.270423</v>
      </c>
      <c r="K10" s="27">
        <f t="shared" si="1"/>
        <v>1469.056175</v>
      </c>
    </row>
    <row r="11" ht="15.75" customHeight="1">
      <c r="A11" s="36" t="s">
        <v>115</v>
      </c>
      <c r="B11" s="37"/>
      <c r="C11" s="38">
        <f t="shared" ref="C11:K11" si="2">C10/C6*100</f>
        <v>64.24474187</v>
      </c>
      <c r="D11" s="38">
        <f t="shared" si="2"/>
        <v>39.69849246</v>
      </c>
      <c r="E11" s="38">
        <f t="shared" si="2"/>
        <v>25.46419098</v>
      </c>
      <c r="F11" s="38">
        <f t="shared" si="2"/>
        <v>10.00934609</v>
      </c>
      <c r="G11" s="38">
        <f t="shared" si="2"/>
        <v>44.94843706</v>
      </c>
      <c r="H11" s="38">
        <f t="shared" si="2"/>
        <v>57.04441093</v>
      </c>
      <c r="I11" s="38">
        <f t="shared" si="2"/>
        <v>58.13394031</v>
      </c>
      <c r="J11" s="38">
        <f t="shared" si="2"/>
        <v>59.71767369</v>
      </c>
      <c r="K11" s="38">
        <f t="shared" si="2"/>
        <v>61.08166455</v>
      </c>
    </row>
    <row r="12" ht="15.75" customHeight="1">
      <c r="A12" s="33" t="str">
        <f>A2&amp;" - "&amp;A1</f>
        <v>Forecast section - Cash flow FY19 - FY25</v>
      </c>
    </row>
    <row r="13" ht="15.75" customHeight="1">
      <c r="A13" s="33" t="s">
        <v>289</v>
      </c>
    </row>
    <row r="14" ht="15.75" customHeight="1"/>
    <row r="15" ht="15.75" customHeight="1">
      <c r="A15" s="18" t="s">
        <v>300</v>
      </c>
    </row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display="Back to: Table of contents" location="Contents!A1" ref="A3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F0"/>
    <pageSetUpPr fitToPage="1"/>
  </sheetPr>
  <sheetViews>
    <sheetView showGridLines="0" workbookViewId="0"/>
  </sheetViews>
  <sheetFormatPr customHeight="1" defaultColWidth="11.22" defaultRowHeight="15.0"/>
  <cols>
    <col customWidth="1" min="1" max="1" width="25.78"/>
    <col customWidth="1" min="2" max="2" width="5.11"/>
    <col customWidth="1" min="3" max="26" width="10.56"/>
  </cols>
  <sheetData>
    <row r="1" ht="15.75" customHeight="1">
      <c r="A1" s="83" t="s">
        <v>57</v>
      </c>
    </row>
    <row r="2" ht="15.75" customHeight="1">
      <c r="A2" s="84" t="s">
        <v>50</v>
      </c>
    </row>
    <row r="3" ht="15.75" customHeight="1">
      <c r="A3" s="8" t="s">
        <v>59</v>
      </c>
    </row>
    <row r="4" ht="15.75" customHeight="1"/>
    <row r="5" ht="15.75" customHeight="1"/>
    <row r="6" ht="15.75" customHeight="1"/>
    <row r="7" ht="15.75" customHeight="1"/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display="Back to: Table of contents" location="Contents!A1" ref="A3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4"/>
    <pageSetUpPr fitToPage="1"/>
  </sheetPr>
  <sheetViews>
    <sheetView showGridLines="0" workbookViewId="0"/>
  </sheetViews>
  <sheetFormatPr customHeight="1" defaultColWidth="11.22" defaultRowHeight="15.0"/>
  <cols>
    <col customWidth="1" min="1" max="1" width="25.78"/>
    <col customWidth="1" min="2" max="2" width="5.11"/>
    <col customWidth="1" min="3" max="26" width="10.56"/>
  </cols>
  <sheetData>
    <row r="1" ht="15.75" customHeight="1">
      <c r="A1" s="1" t="s">
        <v>8</v>
      </c>
    </row>
    <row r="2" ht="15.75" customHeight="1">
      <c r="A2" s="7" t="str">
        <f>Lead!A1</f>
        <v>Lead section</v>
      </c>
    </row>
    <row r="3" ht="15.75" customHeight="1">
      <c r="A3" s="8" t="s">
        <v>59</v>
      </c>
    </row>
    <row r="4" ht="15.75" customHeight="1">
      <c r="A4" s="9"/>
      <c r="B4" s="9"/>
      <c r="C4" s="9"/>
      <c r="D4" s="9"/>
      <c r="E4" s="9"/>
    </row>
    <row r="5" ht="15.75" customHeight="1">
      <c r="A5" s="12" t="s">
        <v>61</v>
      </c>
      <c r="B5" s="13" t="s">
        <v>62</v>
      </c>
      <c r="C5" s="34">
        <v>43070.0</v>
      </c>
      <c r="D5" s="34">
        <v>43435.0</v>
      </c>
      <c r="E5" s="34">
        <v>43800.0</v>
      </c>
    </row>
    <row r="6" ht="15.75" customHeight="1">
      <c r="A6" s="5" t="s">
        <v>91</v>
      </c>
      <c r="C6" s="16">
        <v>2131.0</v>
      </c>
      <c r="D6" s="16">
        <v>1973.0</v>
      </c>
      <c r="E6" s="16">
        <v>2410.0</v>
      </c>
    </row>
    <row r="7" ht="15.75" customHeight="1">
      <c r="A7" s="5" t="s">
        <v>92</v>
      </c>
      <c r="C7" s="16">
        <v>231.0</v>
      </c>
      <c r="D7" s="16">
        <v>311.0</v>
      </c>
      <c r="E7" s="16">
        <v>313.0</v>
      </c>
    </row>
    <row r="8" ht="15.75" customHeight="1">
      <c r="A8" s="5" t="s">
        <v>93</v>
      </c>
      <c r="C8" s="16">
        <v>103.0</v>
      </c>
      <c r="D8" s="16">
        <v>87.0</v>
      </c>
      <c r="E8" s="16">
        <v>51.0</v>
      </c>
    </row>
    <row r="9" ht="15.75" customHeight="1">
      <c r="A9" s="18" t="s">
        <v>94</v>
      </c>
      <c r="B9" s="18"/>
      <c r="C9" s="19">
        <f t="shared" ref="C9:E9" si="1">SUM(C6:C8)</f>
        <v>2465</v>
      </c>
      <c r="D9" s="19">
        <f t="shared" si="1"/>
        <v>2371</v>
      </c>
      <c r="E9" s="19">
        <f t="shared" si="1"/>
        <v>2774</v>
      </c>
      <c r="F9" s="19"/>
      <c r="G9" s="19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ht="15.75" customHeight="1">
      <c r="A10" s="35" t="s">
        <v>95</v>
      </c>
      <c r="C10" s="16">
        <v>512.0</v>
      </c>
      <c r="D10" s="16">
        <v>618.0</v>
      </c>
      <c r="E10" s="16">
        <v>712.0</v>
      </c>
    </row>
    <row r="11" ht="15.75" customHeight="1">
      <c r="A11" s="35" t="s">
        <v>96</v>
      </c>
      <c r="C11" s="16">
        <v>351.0</v>
      </c>
      <c r="D11" s="16">
        <v>461.0</v>
      </c>
      <c r="E11" s="16">
        <v>218.0</v>
      </c>
    </row>
    <row r="12" ht="15.75" customHeight="1">
      <c r="A12" s="35" t="s">
        <v>97</v>
      </c>
      <c r="C12" s="16">
        <v>-241.0</v>
      </c>
      <c r="D12" s="16">
        <v>-319.0</v>
      </c>
      <c r="E12" s="16">
        <v>-441.0</v>
      </c>
    </row>
    <row r="13" ht="15.75" customHeight="1">
      <c r="A13" s="5" t="s">
        <v>98</v>
      </c>
      <c r="C13" s="16">
        <f t="shared" ref="C13:E13" si="2">SUM(C10:C12)</f>
        <v>622</v>
      </c>
      <c r="D13" s="16">
        <f t="shared" si="2"/>
        <v>760</v>
      </c>
      <c r="E13" s="16">
        <f t="shared" si="2"/>
        <v>489</v>
      </c>
      <c r="G13" s="16"/>
      <c r="H13" s="16"/>
    </row>
    <row r="14" ht="15.75" customHeight="1">
      <c r="A14" s="35" t="s">
        <v>99</v>
      </c>
      <c r="C14" s="16">
        <v>-64.0</v>
      </c>
      <c r="D14" s="16">
        <v>-75.0</v>
      </c>
      <c r="E14" s="16">
        <v>-84.0</v>
      </c>
    </row>
    <row r="15" ht="15.75" customHeight="1">
      <c r="A15" s="35" t="s">
        <v>100</v>
      </c>
      <c r="C15" s="16">
        <v>-21.0</v>
      </c>
      <c r="D15" s="16">
        <v>-32.0</v>
      </c>
      <c r="E15" s="16">
        <v>-27.0</v>
      </c>
      <c r="G15" s="16"/>
      <c r="H15" s="16"/>
    </row>
    <row r="16" ht="15.75" customHeight="1">
      <c r="A16" s="35" t="s">
        <v>101</v>
      </c>
      <c r="C16" s="16">
        <v>-46.0</v>
      </c>
      <c r="D16" s="16">
        <v>-39.0</v>
      </c>
      <c r="E16" s="16">
        <v>-41.0</v>
      </c>
    </row>
    <row r="17" ht="15.75" customHeight="1">
      <c r="A17" s="35" t="s">
        <v>102</v>
      </c>
      <c r="C17" s="16">
        <v>-210.0</v>
      </c>
      <c r="D17" s="16">
        <v>-303.0</v>
      </c>
      <c r="E17" s="16">
        <v>-231.0</v>
      </c>
    </row>
    <row r="18" ht="15.75" customHeight="1">
      <c r="A18" s="35" t="s">
        <v>103</v>
      </c>
      <c r="C18" s="16">
        <v>103.0</v>
      </c>
      <c r="D18" s="16">
        <v>173.0</v>
      </c>
      <c r="E18" s="16">
        <v>219.0</v>
      </c>
      <c r="N18" s="16"/>
    </row>
    <row r="19" ht="15.75" customHeight="1">
      <c r="A19" s="2" t="s">
        <v>104</v>
      </c>
      <c r="B19" s="9"/>
      <c r="C19" s="19">
        <f t="shared" ref="C19:E19" si="3">SUM(C13:C18)</f>
        <v>384</v>
      </c>
      <c r="D19" s="19">
        <f t="shared" si="3"/>
        <v>484</v>
      </c>
      <c r="E19" s="19">
        <f t="shared" si="3"/>
        <v>325</v>
      </c>
      <c r="G19" s="16"/>
      <c r="H19" s="16"/>
      <c r="L19" s="18"/>
    </row>
    <row r="20" ht="15.75" customHeight="1">
      <c r="A20" s="30" t="s">
        <v>105</v>
      </c>
      <c r="B20" s="30"/>
      <c r="C20" s="27">
        <f t="shared" ref="C20:E20" si="4">SUM(C9,C19)</f>
        <v>2849</v>
      </c>
      <c r="D20" s="27">
        <f t="shared" si="4"/>
        <v>2855</v>
      </c>
      <c r="E20" s="27">
        <f t="shared" si="4"/>
        <v>3099</v>
      </c>
    </row>
    <row r="21" ht="15.75" customHeight="1">
      <c r="A21" s="5" t="s">
        <v>106</v>
      </c>
      <c r="C21" s="16">
        <v>-2394.0</v>
      </c>
      <c r="D21" s="16">
        <v>-2375.0</v>
      </c>
      <c r="E21" s="16">
        <v>-2925.0</v>
      </c>
    </row>
    <row r="22" ht="15.75" customHeight="1">
      <c r="A22" s="5" t="s">
        <v>107</v>
      </c>
      <c r="C22" s="16">
        <v>-123.0</v>
      </c>
      <c r="D22" s="16">
        <v>-281.0</v>
      </c>
      <c r="E22" s="16">
        <v>-116.0</v>
      </c>
    </row>
    <row r="23" ht="15.75" customHeight="1">
      <c r="A23" s="5" t="s">
        <v>108</v>
      </c>
      <c r="C23" s="16">
        <v>-351.0</v>
      </c>
      <c r="D23" s="16">
        <v>-512.0</v>
      </c>
      <c r="E23" s="16">
        <v>-419.0</v>
      </c>
    </row>
    <row r="24" ht="15.75" customHeight="1">
      <c r="A24" s="9" t="s">
        <v>109</v>
      </c>
      <c r="B24" s="9"/>
      <c r="C24" s="16">
        <v>19.0</v>
      </c>
      <c r="D24" s="16">
        <v>313.0</v>
      </c>
      <c r="E24" s="16">
        <v>361.0</v>
      </c>
    </row>
    <row r="25" ht="15.75" customHeight="1">
      <c r="A25" s="26" t="s">
        <v>110</v>
      </c>
      <c r="B25" s="26"/>
      <c r="C25" s="27">
        <f t="shared" ref="C25:E25" si="5">SUM(C21:C24)</f>
        <v>-2849</v>
      </c>
      <c r="D25" s="27">
        <f t="shared" si="5"/>
        <v>-2855</v>
      </c>
      <c r="E25" s="27">
        <f t="shared" si="5"/>
        <v>-3099</v>
      </c>
    </row>
    <row r="26" ht="15.75" customHeight="1">
      <c r="A26" s="33"/>
    </row>
    <row r="27" ht="15.75" customHeight="1">
      <c r="A27" s="33"/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display="Back to: Table of contents" location="Contents!A1" ref="A3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4"/>
    <pageSetUpPr fitToPage="1"/>
  </sheetPr>
  <sheetViews>
    <sheetView showGridLines="0" workbookViewId="0"/>
  </sheetViews>
  <sheetFormatPr customHeight="1" defaultColWidth="11.22" defaultRowHeight="15.0"/>
  <cols>
    <col customWidth="1" min="1" max="1" width="25.78"/>
    <col customWidth="1" min="2" max="2" width="5.11"/>
    <col customWidth="1" min="3" max="26" width="10.56"/>
  </cols>
  <sheetData>
    <row r="1" ht="15.75" customHeight="1">
      <c r="A1" s="1" t="s">
        <v>10</v>
      </c>
    </row>
    <row r="2" ht="15.75" customHeight="1">
      <c r="A2" s="7" t="str">
        <f>Lead!A1</f>
        <v>Lead section</v>
      </c>
    </row>
    <row r="3" ht="15.75" customHeight="1">
      <c r="A3" s="8" t="s">
        <v>59</v>
      </c>
    </row>
    <row r="4" ht="15.75" customHeight="1">
      <c r="A4" s="9"/>
      <c r="B4" s="9"/>
      <c r="C4" s="9"/>
      <c r="D4" s="9"/>
      <c r="E4" s="9"/>
    </row>
    <row r="5" ht="15.75" customHeight="1">
      <c r="A5" s="12" t="s">
        <v>61</v>
      </c>
      <c r="B5" s="13" t="s">
        <v>62</v>
      </c>
      <c r="C5" s="34" t="s">
        <v>63</v>
      </c>
      <c r="D5" s="34" t="s">
        <v>64</v>
      </c>
      <c r="E5" s="34" t="s">
        <v>65</v>
      </c>
    </row>
    <row r="6" ht="15.75" customHeight="1">
      <c r="A6" s="18" t="s">
        <v>76</v>
      </c>
      <c r="B6" s="18"/>
      <c r="C6" s="19">
        <f>'Lead-PL'!C15</f>
        <v>523</v>
      </c>
      <c r="D6" s="19">
        <f>'Lead-PL'!D15</f>
        <v>597</v>
      </c>
      <c r="E6" s="19">
        <f>'Lead-PL'!E15</f>
        <v>8551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ht="15.75" customHeight="1">
      <c r="A7" s="5" t="s">
        <v>111</v>
      </c>
      <c r="C7" s="16">
        <v>-196.0</v>
      </c>
      <c r="D7" s="16">
        <v>-182.0</v>
      </c>
      <c r="E7" s="16">
        <v>-810.0</v>
      </c>
    </row>
    <row r="8" ht="15.75" customHeight="1">
      <c r="A8" s="5" t="s">
        <v>112</v>
      </c>
      <c r="C8" s="16">
        <v>81.0</v>
      </c>
      <c r="D8" s="16">
        <v>-100.0</v>
      </c>
      <c r="E8" s="16">
        <v>159.0</v>
      </c>
    </row>
    <row r="9" ht="15.75" customHeight="1">
      <c r="A9" s="5" t="s">
        <v>113</v>
      </c>
      <c r="C9" s="16">
        <v>-72.0</v>
      </c>
      <c r="D9" s="16">
        <v>-78.0</v>
      </c>
      <c r="E9" s="16">
        <v>-192.0</v>
      </c>
    </row>
    <row r="10" ht="15.75" customHeight="1">
      <c r="A10" s="30" t="s">
        <v>114</v>
      </c>
      <c r="B10" s="30"/>
      <c r="C10" s="27">
        <f t="shared" ref="C10:E10" si="1">SUM(C6:C9)</f>
        <v>336</v>
      </c>
      <c r="D10" s="27">
        <f t="shared" si="1"/>
        <v>237</v>
      </c>
      <c r="E10" s="27">
        <f t="shared" si="1"/>
        <v>7708</v>
      </c>
    </row>
    <row r="11" ht="15.75" customHeight="1">
      <c r="A11" s="36" t="s">
        <v>115</v>
      </c>
      <c r="B11" s="37"/>
      <c r="C11" s="38">
        <f t="shared" ref="C11:E11" si="2">C10/C6*100</f>
        <v>64.24474187</v>
      </c>
      <c r="D11" s="38">
        <f t="shared" si="2"/>
        <v>39.69849246</v>
      </c>
      <c r="E11" s="38">
        <f t="shared" si="2"/>
        <v>90.14150392</v>
      </c>
    </row>
    <row r="12" ht="15.75" customHeight="1">
      <c r="A12" s="33"/>
    </row>
    <row r="13" ht="15.75" customHeight="1">
      <c r="A13" s="33"/>
    </row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display="Back to: Table of contents" location="Contents!A1" ref="A3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5"/>
    <pageSetUpPr fitToPage="1"/>
  </sheetPr>
  <sheetViews>
    <sheetView showGridLines="0" workbookViewId="0"/>
  </sheetViews>
  <sheetFormatPr customHeight="1" defaultColWidth="11.22" defaultRowHeight="15.0"/>
  <cols>
    <col customWidth="1" min="1" max="1" width="37.33"/>
    <col customWidth="1" min="2" max="26" width="10.56"/>
  </cols>
  <sheetData>
    <row r="1" ht="15.75" customHeight="1">
      <c r="A1" s="1" t="s">
        <v>12</v>
      </c>
    </row>
    <row r="2" ht="15.75" customHeight="1">
      <c r="A2" s="7"/>
    </row>
    <row r="3" ht="15.75" customHeight="1">
      <c r="A3" s="6"/>
    </row>
    <row r="4" ht="15.75" customHeight="1">
      <c r="A4" s="2" t="s">
        <v>2</v>
      </c>
      <c r="B4" s="2" t="s">
        <v>3</v>
      </c>
      <c r="C4" s="3" t="s">
        <v>4</v>
      </c>
    </row>
    <row r="5" ht="15.75" customHeight="1">
      <c r="A5" s="4" t="s">
        <v>13</v>
      </c>
      <c r="B5" s="39" t="s">
        <v>14</v>
      </c>
      <c r="C5" s="5">
        <v>8.0</v>
      </c>
    </row>
    <row r="6" ht="15.75" customHeight="1">
      <c r="A6" s="4" t="s">
        <v>15</v>
      </c>
      <c r="B6" s="5" t="s">
        <v>16</v>
      </c>
      <c r="C6" s="5">
        <v>9.0</v>
      </c>
    </row>
    <row r="7" ht="15.75" customHeight="1">
      <c r="A7" s="4" t="s">
        <v>17</v>
      </c>
      <c r="B7" s="5" t="s">
        <v>18</v>
      </c>
      <c r="C7" s="5">
        <v>10.0</v>
      </c>
    </row>
    <row r="8" ht="15.75" customHeight="1">
      <c r="A8" s="4" t="s">
        <v>19</v>
      </c>
      <c r="B8" s="5" t="s">
        <v>20</v>
      </c>
      <c r="C8" s="5">
        <v>11.0</v>
      </c>
    </row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display="Enterprise value to equity value bridge" location="EVtoEQ!A1" ref="A5"/>
    <hyperlink display="Adjusted EBITDA" location="AE!A1" ref="A6"/>
    <hyperlink display="Net debt overview" location="ND!A1" ref="A7"/>
    <hyperlink display="Normalized net working capital overview" location="NWC!A1" ref="A8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5"/>
    <pageSetUpPr fitToPage="1"/>
  </sheetPr>
  <sheetViews>
    <sheetView showGridLines="0" workbookViewId="0"/>
  </sheetViews>
  <sheetFormatPr customHeight="1" defaultColWidth="11.22" defaultRowHeight="15.0"/>
  <cols>
    <col customWidth="1" min="1" max="1" width="27.44"/>
    <col customWidth="1" min="2" max="2" width="5.11"/>
    <col customWidth="1" min="3" max="26" width="10.56"/>
  </cols>
  <sheetData>
    <row r="1" ht="15.75" customHeight="1">
      <c r="A1" s="1" t="s">
        <v>13</v>
      </c>
    </row>
    <row r="2" ht="15.75" customHeight="1">
      <c r="A2" s="7" t="str">
        <f>VD!A1</f>
        <v>Valuation drivers section</v>
      </c>
    </row>
    <row r="3" ht="15.75" customHeight="1">
      <c r="A3" s="8" t="s">
        <v>59</v>
      </c>
    </row>
    <row r="4" ht="15.75" customHeight="1">
      <c r="A4" s="9"/>
      <c r="B4" s="9"/>
      <c r="C4" s="9"/>
      <c r="D4" s="9"/>
    </row>
    <row r="5" ht="15.75" customHeight="1">
      <c r="A5" s="12" t="s">
        <v>61</v>
      </c>
      <c r="B5" s="13" t="s">
        <v>62</v>
      </c>
      <c r="C5" s="34"/>
      <c r="D5" s="34"/>
    </row>
    <row r="6" ht="15.75" customHeight="1">
      <c r="A6" s="18" t="s">
        <v>116</v>
      </c>
      <c r="B6" s="40"/>
      <c r="C6" s="19"/>
      <c r="D6" s="19">
        <v>13000.0</v>
      </c>
    </row>
    <row r="7" ht="15.75" customHeight="1">
      <c r="A7" s="5" t="s">
        <v>117</v>
      </c>
      <c r="B7" s="41"/>
      <c r="C7" s="16"/>
      <c r="D7" s="16">
        <f>-ND!C15</f>
        <v>-131</v>
      </c>
    </row>
    <row r="8" ht="15.75" customHeight="1">
      <c r="B8" s="41"/>
      <c r="C8" s="16"/>
      <c r="D8" s="16"/>
    </row>
    <row r="9" ht="15.75" customHeight="1">
      <c r="A9" s="5" t="s">
        <v>118</v>
      </c>
      <c r="B9" s="41"/>
      <c r="C9" s="16">
        <f>NWC!AO22</f>
        <v>504.7083333</v>
      </c>
      <c r="D9" s="16"/>
    </row>
    <row r="10" ht="15.75" customHeight="1">
      <c r="A10" s="5" t="s">
        <v>119</v>
      </c>
      <c r="B10" s="41"/>
      <c r="C10" s="29">
        <f>NWC!AL22</f>
        <v>398</v>
      </c>
      <c r="D10" s="16"/>
    </row>
    <row r="11" ht="15.75" customHeight="1">
      <c r="A11" s="18" t="s">
        <v>120</v>
      </c>
      <c r="B11" s="40"/>
      <c r="C11" s="19"/>
      <c r="D11" s="19">
        <f>C10-C9</f>
        <v>-106.7083333</v>
      </c>
    </row>
    <row r="12" ht="15.75" customHeight="1">
      <c r="B12" s="41"/>
      <c r="C12" s="16"/>
      <c r="D12" s="16"/>
    </row>
    <row r="13" ht="15.75" customHeight="1">
      <c r="A13" s="30" t="s">
        <v>121</v>
      </c>
      <c r="B13" s="42"/>
      <c r="C13" s="27"/>
      <c r="D13" s="27">
        <f>SUM(D6:D12)</f>
        <v>12762.29167</v>
      </c>
    </row>
    <row r="14" ht="15.75" customHeight="1">
      <c r="A14" s="33" t="str">
        <f>A2&amp;" - "&amp;A1</f>
        <v>Valuation drivers section - Enterprise value to equity value bridge</v>
      </c>
    </row>
    <row r="15" ht="15.75" customHeight="1">
      <c r="A15" s="33" t="s">
        <v>122</v>
      </c>
    </row>
    <row r="16" ht="15.75" customHeight="1"/>
    <row r="17" ht="15.75" hidden="1" customHeight="1">
      <c r="A17" s="5" t="s">
        <v>67</v>
      </c>
      <c r="C17" s="43">
        <f>'Lead-PL'!C6</f>
        <v>6821</v>
      </c>
      <c r="D17" s="43">
        <f>'Lead-PL'!D6</f>
        <v>8163</v>
      </c>
    </row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display="Back to: Table of contents" location="Contents!A1" ref="A3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5"/>
    <pageSetUpPr fitToPage="1"/>
  </sheetPr>
  <sheetViews>
    <sheetView showGridLines="0" workbookViewId="0"/>
  </sheetViews>
  <sheetFormatPr customHeight="1" defaultColWidth="11.22" defaultRowHeight="15.0"/>
  <cols>
    <col customWidth="1" min="1" max="1" width="27.44"/>
    <col customWidth="1" min="2" max="2" width="5.11"/>
    <col customWidth="1" min="3" max="26" width="10.56"/>
  </cols>
  <sheetData>
    <row r="1" ht="15.75" customHeight="1">
      <c r="A1" s="1" t="s">
        <v>15</v>
      </c>
    </row>
    <row r="2" ht="15.75" customHeight="1">
      <c r="A2" s="7" t="str">
        <f>VD!A1</f>
        <v>Valuation drivers section</v>
      </c>
    </row>
    <row r="3" ht="15.75" customHeight="1">
      <c r="A3" s="8" t="s">
        <v>59</v>
      </c>
    </row>
    <row r="4" ht="15.75" customHeight="1">
      <c r="A4" s="9"/>
      <c r="B4" s="9"/>
      <c r="C4" s="9"/>
      <c r="D4" s="9"/>
      <c r="E4" s="9"/>
    </row>
    <row r="5" ht="15.75" customHeight="1">
      <c r="A5" s="12" t="s">
        <v>61</v>
      </c>
      <c r="B5" s="13" t="s">
        <v>62</v>
      </c>
      <c r="C5" s="34" t="s">
        <v>63</v>
      </c>
      <c r="D5" s="34" t="s">
        <v>64</v>
      </c>
      <c r="E5" s="34" t="s">
        <v>65</v>
      </c>
    </row>
    <row r="6" ht="15.75" customHeight="1">
      <c r="A6" s="18" t="s">
        <v>83</v>
      </c>
      <c r="B6" s="40"/>
      <c r="C6" s="19">
        <f>'Lead-PL'!C22</f>
        <v>313</v>
      </c>
      <c r="D6" s="19">
        <f>'Lead-PL'!D22</f>
        <v>213</v>
      </c>
      <c r="E6" s="19">
        <f>'Lead-PL'!E22</f>
        <v>7970</v>
      </c>
    </row>
    <row r="7" ht="15.75" customHeight="1">
      <c r="A7" s="5" t="s">
        <v>82</v>
      </c>
      <c r="B7" s="41"/>
      <c r="C7" s="16">
        <f>-'Lead-PL'!C21</f>
        <v>87</v>
      </c>
      <c r="D7" s="16">
        <f>-'Lead-PL'!D21</f>
        <v>89</v>
      </c>
      <c r="E7" s="16">
        <f>-'Lead-PL'!E21</f>
        <v>187</v>
      </c>
    </row>
    <row r="8" ht="15.75" customHeight="1">
      <c r="A8" s="5" t="s">
        <v>80</v>
      </c>
      <c r="B8" s="41"/>
      <c r="C8" s="16">
        <f>-'Lead-PL'!C19</f>
        <v>-216</v>
      </c>
      <c r="D8" s="16">
        <f>-'Lead-PL'!D19</f>
        <v>-386</v>
      </c>
      <c r="E8" s="16">
        <f>-'Lead-PL'!E19</f>
        <v>-478</v>
      </c>
    </row>
    <row r="9" ht="15.75" customHeight="1">
      <c r="A9" s="5" t="s">
        <v>79</v>
      </c>
      <c r="B9" s="41"/>
      <c r="C9" s="16">
        <f>-'Lead-PL'!C18</f>
        <v>222</v>
      </c>
      <c r="D9" s="16">
        <f>-'Lead-PL'!D18</f>
        <v>324</v>
      </c>
      <c r="E9" s="16">
        <f>-'Lead-PL'!E18</f>
        <v>418</v>
      </c>
    </row>
    <row r="10" ht="15.75" customHeight="1">
      <c r="A10" s="5" t="s">
        <v>77</v>
      </c>
      <c r="B10" s="41"/>
      <c r="C10" s="16">
        <f>-'Lead-PL'!C16</f>
        <v>117</v>
      </c>
      <c r="D10" s="16">
        <f>-'Lead-PL'!D16</f>
        <v>357</v>
      </c>
      <c r="E10" s="16">
        <f>-'Lead-PL'!E16</f>
        <v>454</v>
      </c>
    </row>
    <row r="11" ht="15.75" customHeight="1">
      <c r="A11" s="30" t="s">
        <v>76</v>
      </c>
      <c r="B11" s="42">
        <v>1.0</v>
      </c>
      <c r="C11" s="27">
        <f t="shared" ref="C11:E11" si="1">SUM(C6:C10)</f>
        <v>523</v>
      </c>
      <c r="D11" s="27">
        <f t="shared" si="1"/>
        <v>597</v>
      </c>
      <c r="E11" s="27">
        <f t="shared" si="1"/>
        <v>8551</v>
      </c>
    </row>
    <row r="12" ht="15.75" customHeight="1">
      <c r="A12" s="44" t="s">
        <v>123</v>
      </c>
      <c r="B12" s="41"/>
      <c r="C12" s="16"/>
      <c r="D12" s="16"/>
      <c r="E12" s="16"/>
    </row>
    <row r="13" ht="15.75" customHeight="1">
      <c r="A13" s="5" t="s">
        <v>124</v>
      </c>
      <c r="B13" s="41">
        <v>2.0</v>
      </c>
      <c r="C13" s="45">
        <v>0.0</v>
      </c>
      <c r="D13" s="45">
        <v>0.0</v>
      </c>
      <c r="E13" s="45">
        <f>12*3</f>
        <v>36</v>
      </c>
    </row>
    <row r="14" ht="15.75" customHeight="1">
      <c r="A14" s="5" t="s">
        <v>125</v>
      </c>
      <c r="B14" s="41">
        <v>3.0</v>
      </c>
      <c r="C14" s="45">
        <v>0.0</v>
      </c>
      <c r="D14" s="45">
        <v>0.0</v>
      </c>
      <c r="E14" s="45">
        <v>65.0</v>
      </c>
    </row>
    <row r="15" ht="15.75" customHeight="1">
      <c r="A15" s="5" t="s">
        <v>126</v>
      </c>
      <c r="B15" s="41">
        <v>4.0</v>
      </c>
      <c r="C15" s="45">
        <v>0.0</v>
      </c>
      <c r="D15" s="45">
        <v>100.0</v>
      </c>
      <c r="E15" s="16">
        <v>-100.0</v>
      </c>
    </row>
    <row r="16" ht="15.75" customHeight="1">
      <c r="A16" s="5" t="s">
        <v>127</v>
      </c>
      <c r="B16" s="41">
        <v>5.0</v>
      </c>
      <c r="C16" s="45">
        <v>0.0</v>
      </c>
      <c r="D16" s="45">
        <v>46.0</v>
      </c>
      <c r="E16" s="45">
        <v>79.0</v>
      </c>
    </row>
    <row r="17" ht="15.75" customHeight="1">
      <c r="A17" s="5" t="s">
        <v>128</v>
      </c>
      <c r="B17" s="41">
        <v>6.0</v>
      </c>
      <c r="C17" s="16">
        <v>-21.0</v>
      </c>
      <c r="D17" s="45">
        <v>0.0</v>
      </c>
      <c r="E17" s="45">
        <v>0.0</v>
      </c>
    </row>
    <row r="18" ht="15.75" customHeight="1">
      <c r="A18" s="24" t="s">
        <v>129</v>
      </c>
      <c r="B18" s="41"/>
      <c r="C18" s="46">
        <f t="shared" ref="C18:E18" si="2">SUM(C13:C17)</f>
        <v>-21</v>
      </c>
      <c r="D18" s="46">
        <f t="shared" si="2"/>
        <v>146</v>
      </c>
      <c r="E18" s="46">
        <f t="shared" si="2"/>
        <v>80</v>
      </c>
    </row>
    <row r="19" ht="15.75" customHeight="1">
      <c r="A19" s="30" t="s">
        <v>15</v>
      </c>
      <c r="B19" s="47"/>
      <c r="C19" s="27">
        <f t="shared" ref="C19:E19" si="3">SUM(C11,C18)</f>
        <v>502</v>
      </c>
      <c r="D19" s="27">
        <f t="shared" si="3"/>
        <v>743</v>
      </c>
      <c r="E19" s="27">
        <f t="shared" si="3"/>
        <v>8631</v>
      </c>
    </row>
    <row r="20" ht="15.75" customHeight="1">
      <c r="A20" s="44" t="s">
        <v>130</v>
      </c>
      <c r="B20" s="41"/>
      <c r="C20" s="16"/>
      <c r="D20" s="16"/>
      <c r="E20" s="16"/>
    </row>
    <row r="21" ht="15.75" customHeight="1">
      <c r="A21" s="5" t="s">
        <v>131</v>
      </c>
      <c r="B21" s="41">
        <v>7.0</v>
      </c>
      <c r="C21" s="45">
        <f t="shared" ref="C21:E21" si="4">(20-10)*12</f>
        <v>120</v>
      </c>
      <c r="D21" s="45">
        <f t="shared" si="4"/>
        <v>120</v>
      </c>
      <c r="E21" s="45">
        <f t="shared" si="4"/>
        <v>120</v>
      </c>
    </row>
    <row r="22" ht="15.75" customHeight="1">
      <c r="A22" s="5" t="s">
        <v>132</v>
      </c>
      <c r="B22" s="41">
        <v>8.0</v>
      </c>
      <c r="C22" s="16">
        <v>-35.0</v>
      </c>
      <c r="D22" s="16">
        <v>-35.0</v>
      </c>
      <c r="E22" s="16">
        <v>-35.0</v>
      </c>
    </row>
    <row r="23" ht="15.75" customHeight="1">
      <c r="A23" s="24" t="s">
        <v>133</v>
      </c>
      <c r="B23" s="41"/>
      <c r="C23" s="46">
        <f t="shared" ref="C23:E23" si="5">SUM(C21:C22)</f>
        <v>85</v>
      </c>
      <c r="D23" s="46">
        <f t="shared" si="5"/>
        <v>85</v>
      </c>
      <c r="E23" s="46">
        <f t="shared" si="5"/>
        <v>85</v>
      </c>
    </row>
    <row r="24" ht="15.75" customHeight="1">
      <c r="A24" s="30" t="s">
        <v>134</v>
      </c>
      <c r="B24" s="47"/>
      <c r="C24" s="27">
        <f t="shared" ref="C24:E24" si="6">SUM(C19,C23)</f>
        <v>587</v>
      </c>
      <c r="D24" s="27">
        <f t="shared" si="6"/>
        <v>828</v>
      </c>
      <c r="E24" s="27">
        <f t="shared" si="6"/>
        <v>8716</v>
      </c>
    </row>
    <row r="25" ht="15.75" customHeight="1">
      <c r="A25" s="44" t="s">
        <v>135</v>
      </c>
      <c r="B25" s="41"/>
    </row>
    <row r="26" ht="15.75" customHeight="1">
      <c r="A26" s="24" t="s">
        <v>76</v>
      </c>
      <c r="B26" s="41"/>
      <c r="C26" s="17">
        <f t="shared" ref="C26:E26" si="7">C11/C32*100</f>
        <v>7.667497434</v>
      </c>
      <c r="D26" s="17">
        <f t="shared" si="7"/>
        <v>7.313487688</v>
      </c>
      <c r="E26" s="17">
        <f t="shared" si="7"/>
        <v>93.93606503</v>
      </c>
    </row>
    <row r="27" ht="15.75" customHeight="1">
      <c r="A27" s="24" t="s">
        <v>15</v>
      </c>
      <c r="B27" s="41"/>
      <c r="C27" s="17">
        <f t="shared" ref="C27:E27" si="8">C19/C32*100</f>
        <v>7.359624688</v>
      </c>
      <c r="D27" s="17">
        <f t="shared" si="8"/>
        <v>9.102045816</v>
      </c>
      <c r="E27" s="17">
        <f t="shared" si="8"/>
        <v>94.81489619</v>
      </c>
    </row>
    <row r="28" ht="15.75" customHeight="1">
      <c r="A28" s="22" t="s">
        <v>134</v>
      </c>
      <c r="B28" s="48"/>
      <c r="C28" s="25">
        <f t="shared" ref="C28:E28" si="9">C24/C32*100</f>
        <v>8.605776279</v>
      </c>
      <c r="D28" s="25">
        <f t="shared" si="9"/>
        <v>10.14332966</v>
      </c>
      <c r="E28" s="25">
        <f t="shared" si="9"/>
        <v>95.74865429</v>
      </c>
    </row>
    <row r="29" ht="15.75" customHeight="1">
      <c r="A29" s="33" t="str">
        <f>A2&amp;" - "&amp;A1</f>
        <v>Valuation drivers section - Adjusted EBITDA</v>
      </c>
    </row>
    <row r="30" ht="15.75" customHeight="1">
      <c r="A30" s="33" t="s">
        <v>122</v>
      </c>
    </row>
    <row r="31" ht="15.75" customHeight="1"/>
    <row r="32" ht="15.75" hidden="1" customHeight="1">
      <c r="A32" s="5" t="s">
        <v>67</v>
      </c>
      <c r="C32" s="43">
        <f>'Lead-PL'!C6</f>
        <v>6821</v>
      </c>
      <c r="D32" s="43">
        <f>'Lead-PL'!D6</f>
        <v>8163</v>
      </c>
      <c r="E32" s="43">
        <f>'Lead-PL'!E6</f>
        <v>9103</v>
      </c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display="Back to: Table of contents" location="Contents!A1" ref="A3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5"/>
    <pageSetUpPr fitToPage="1"/>
  </sheetPr>
  <sheetViews>
    <sheetView showGridLines="0" workbookViewId="0"/>
  </sheetViews>
  <sheetFormatPr customHeight="1" defaultColWidth="11.22" defaultRowHeight="15.0"/>
  <cols>
    <col customWidth="1" min="1" max="1" width="28.33"/>
    <col customWidth="1" min="2" max="2" width="5.11"/>
    <col customWidth="1" min="3" max="26" width="10.56"/>
  </cols>
  <sheetData>
    <row r="1" ht="15.75" customHeight="1">
      <c r="A1" s="1" t="s">
        <v>17</v>
      </c>
    </row>
    <row r="2" ht="15.75" customHeight="1">
      <c r="A2" s="7" t="str">
        <f>VD!A1</f>
        <v>Valuation drivers section</v>
      </c>
    </row>
    <row r="3" ht="15.75" customHeight="1">
      <c r="A3" s="8" t="s">
        <v>59</v>
      </c>
    </row>
    <row r="4" ht="15.75" customHeight="1">
      <c r="A4" s="9"/>
      <c r="B4" s="9"/>
      <c r="C4" s="9"/>
    </row>
    <row r="5" ht="15.75" customHeight="1">
      <c r="A5" s="12" t="s">
        <v>61</v>
      </c>
      <c r="B5" s="13" t="s">
        <v>62</v>
      </c>
      <c r="C5" s="34">
        <v>43800.0</v>
      </c>
    </row>
    <row r="6" ht="15.75" customHeight="1">
      <c r="A6" s="5" t="s">
        <v>108</v>
      </c>
      <c r="C6" s="16">
        <v>419.0</v>
      </c>
      <c r="E6" s="16"/>
      <c r="F6" s="16"/>
      <c r="G6" s="16"/>
    </row>
    <row r="7" ht="15.75" customHeight="1">
      <c r="A7" s="5" t="s">
        <v>109</v>
      </c>
      <c r="C7" s="16">
        <v>-361.0</v>
      </c>
      <c r="E7" s="16"/>
      <c r="F7" s="16"/>
      <c r="G7" s="16"/>
    </row>
    <row r="8" ht="15.75" customHeight="1">
      <c r="A8" s="30" t="s">
        <v>136</v>
      </c>
      <c r="B8" s="47">
        <v>1.0</v>
      </c>
      <c r="C8" s="27">
        <f>SUM(C6:C7)</f>
        <v>58</v>
      </c>
    </row>
    <row r="9" ht="15.75" customHeight="1">
      <c r="A9" s="44" t="s">
        <v>137</v>
      </c>
      <c r="C9" s="16"/>
    </row>
    <row r="10" ht="15.75" customHeight="1">
      <c r="A10" s="5" t="s">
        <v>138</v>
      </c>
      <c r="B10" s="41">
        <v>2.0</v>
      </c>
      <c r="C10" s="16">
        <v>27.0</v>
      </c>
    </row>
    <row r="11" ht="15.75" customHeight="1">
      <c r="A11" s="5" t="s">
        <v>139</v>
      </c>
      <c r="B11" s="41">
        <v>3.0</v>
      </c>
      <c r="C11" s="16">
        <v>20.0</v>
      </c>
    </row>
    <row r="12" ht="15.75" customHeight="1">
      <c r="A12" s="5" t="s">
        <v>140</v>
      </c>
      <c r="B12" s="41">
        <v>4.0</v>
      </c>
      <c r="C12" s="16">
        <v>16.0</v>
      </c>
    </row>
    <row r="13" ht="15.75" customHeight="1">
      <c r="A13" s="5" t="s">
        <v>141</v>
      </c>
      <c r="B13" s="41">
        <v>5.0</v>
      </c>
      <c r="C13" s="16">
        <v>10.0</v>
      </c>
    </row>
    <row r="14" ht="15.75" customHeight="1">
      <c r="A14" s="24" t="s">
        <v>142</v>
      </c>
      <c r="B14" s="41"/>
      <c r="C14" s="46">
        <f>SUM(C10:C13)</f>
        <v>73</v>
      </c>
    </row>
    <row r="15" ht="15.75" customHeight="1">
      <c r="A15" s="30" t="s">
        <v>117</v>
      </c>
      <c r="B15" s="47"/>
      <c r="C15" s="27">
        <f>SUM(C8,C14)</f>
        <v>131</v>
      </c>
    </row>
    <row r="16" ht="15.75" customHeight="1">
      <c r="A16" s="33" t="str">
        <f>A2&amp;" - "&amp;A1</f>
        <v>Valuation drivers section - Net debt overview</v>
      </c>
    </row>
    <row r="17" ht="15.75" customHeight="1">
      <c r="A17" s="33" t="s">
        <v>122</v>
      </c>
    </row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display="Back to: Table of contents" location="Contents!A1" ref="A3"/>
  </hyperlink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